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heckCompatibility="1" defaultThemeVersion="124226"/>
  <bookViews>
    <workbookView xWindow="0" yWindow="0" windowWidth="16395" windowHeight="6450"/>
  </bookViews>
  <sheets>
    <sheet name="INPUT" sheetId="3" r:id="rId1"/>
    <sheet name="Prospetto Economico" sheetId="1" r:id="rId2"/>
    <sheet name="Prospetto Patrimoniale" sheetId="2" r:id="rId3"/>
    <sheet name="Mutuo" sheetId="4" r:id="rId4"/>
  </sheets>
  <definedNames>
    <definedName name="_xlnm.Print_Area" localSheetId="0">INPUT!$B$1:$M$102</definedName>
    <definedName name="_xlnm.Print_Area" localSheetId="3">Mutuo!$A$1:$H$372</definedName>
    <definedName name="_xlnm.Print_Area" localSheetId="1">'Prospetto Economico'!$B$1:$I$44</definedName>
    <definedName name="_xlnm.Print_Area" localSheetId="2">'Prospetto Patrimoniale'!$A$1:$R$78</definedName>
    <definedName name="gg">INPUT!$E$45</definedName>
    <definedName name="GGFORMAT">INPUT!$E$85</definedName>
    <definedName name="GGPERAFF">INPUT!$E$94</definedName>
    <definedName name="GGSERVIZI">INPUT!$E$90</definedName>
    <definedName name="RIC">INPUT!$E$34</definedName>
    <definedName name="Z_D73BAED2_96E1_4CC2_9847_E9329975FF52_.wvu.PrintArea" localSheetId="1" hidden="1">'Prospetto Economico'!$B$3:$I$46</definedName>
  </definedNames>
  <calcPr calcId="125725"/>
  <customWorkbookViews>
    <customWorkbookView name="Admin - Visualizzazione personale" guid="{D73BAED2-96E1-4CC2-9847-E9329975FF52}" mergeInterval="0" personalView="1" maximized="1" windowWidth="1596" windowHeight="763" activeSheetId="1"/>
  </customWorkbookViews>
</workbook>
</file>

<file path=xl/calcChain.xml><?xml version="1.0" encoding="utf-8"?>
<calcChain xmlns="http://schemas.openxmlformats.org/spreadsheetml/2006/main">
  <c r="K72" i="3"/>
  <c r="K64"/>
  <c r="C16" i="1" s="1"/>
  <c r="M34" i="3"/>
  <c r="I7" i="1"/>
  <c r="I9"/>
  <c r="I12"/>
  <c r="F53" i="3"/>
  <c r="M53" s="1"/>
  <c r="F54"/>
  <c r="M54" s="1"/>
  <c r="F55"/>
  <c r="M55" s="1"/>
  <c r="H12" i="1"/>
  <c r="E12" s="1"/>
  <c r="M63" i="3"/>
  <c r="E15" i="1" s="1"/>
  <c r="M64" i="3"/>
  <c r="E16" i="1" s="1"/>
  <c r="M65" i="3"/>
  <c r="E17" i="1" s="1"/>
  <c r="M66" i="3"/>
  <c r="E18" i="1" s="1"/>
  <c r="M67" i="3"/>
  <c r="E19" i="1" s="1"/>
  <c r="M68" i="3"/>
  <c r="E20" i="1" s="1"/>
  <c r="M69" i="3"/>
  <c r="E21" i="1" s="1"/>
  <c r="M70" i="3"/>
  <c r="E22" i="1" s="1"/>
  <c r="M71" i="3"/>
  <c r="E23" i="1" s="1"/>
  <c r="M72" i="3"/>
  <c r="E24" i="1" s="1"/>
  <c r="M73" i="3"/>
  <c r="E25" i="1" s="1"/>
  <c r="I11" i="3"/>
  <c r="K11" s="1"/>
  <c r="I13"/>
  <c r="K13" s="1"/>
  <c r="I15"/>
  <c r="K15" s="1"/>
  <c r="I17"/>
  <c r="K17" s="1"/>
  <c r="I19"/>
  <c r="K19" s="1"/>
  <c r="I9"/>
  <c r="K9" s="1"/>
  <c r="E29" i="1"/>
  <c r="E31"/>
  <c r="E5" i="4"/>
  <c r="E6"/>
  <c r="C6"/>
  <c r="C5"/>
  <c r="C13" s="1"/>
  <c r="L34" i="3"/>
  <c r="H7" i="1" s="1"/>
  <c r="H9"/>
  <c r="L54" i="3"/>
  <c r="G12" i="1"/>
  <c r="L63" i="3"/>
  <c r="D15" i="1" s="1"/>
  <c r="L64" i="3"/>
  <c r="D16" i="1" s="1"/>
  <c r="L65" i="3"/>
  <c r="D17" i="1" s="1"/>
  <c r="L66" i="3"/>
  <c r="D18" i="1" s="1"/>
  <c r="L67" i="3"/>
  <c r="D19" i="1" s="1"/>
  <c r="L68" i="3"/>
  <c r="D20" i="1" s="1"/>
  <c r="L69" i="3"/>
  <c r="D21" i="1" s="1"/>
  <c r="L70" i="3"/>
  <c r="D22" i="1" s="1"/>
  <c r="L71" i="3"/>
  <c r="D23" i="1" s="1"/>
  <c r="L72" i="3"/>
  <c r="D24" i="1" s="1"/>
  <c r="L73" i="3"/>
  <c r="D25" i="1" s="1"/>
  <c r="D29"/>
  <c r="D31"/>
  <c r="K53" i="3"/>
  <c r="C8" i="1" s="1"/>
  <c r="K34" i="3"/>
  <c r="K54" s="1"/>
  <c r="G9" i="1"/>
  <c r="K63" i="3"/>
  <c r="C15" i="1" s="1"/>
  <c r="K65" i="3"/>
  <c r="C17" i="1" s="1"/>
  <c r="K66" i="3"/>
  <c r="C18" i="1" s="1"/>
  <c r="K67" i="3"/>
  <c r="C19" i="1" s="1"/>
  <c r="K68" i="3"/>
  <c r="C20" i="1" s="1"/>
  <c r="K69" i="3"/>
  <c r="C21" i="1" s="1"/>
  <c r="K70" i="3"/>
  <c r="C22" i="1" s="1"/>
  <c r="K71" i="3"/>
  <c r="C23" i="1" s="1"/>
  <c r="C24"/>
  <c r="K73" i="3"/>
  <c r="C25" i="1" s="1"/>
  <c r="C29"/>
  <c r="C31"/>
  <c r="E36" i="3"/>
  <c r="F36" s="1"/>
  <c r="E35"/>
  <c r="F35" s="1"/>
  <c r="M11" i="2"/>
  <c r="M94" i="3"/>
  <c r="Q44" i="2" s="1"/>
  <c r="E11"/>
  <c r="G11" s="1"/>
  <c r="E13"/>
  <c r="G13" s="1"/>
  <c r="I13" s="1"/>
  <c r="E15"/>
  <c r="G15" s="1"/>
  <c r="I15" s="1"/>
  <c r="E17"/>
  <c r="G17" s="1"/>
  <c r="I17" s="1"/>
  <c r="E19"/>
  <c r="G19" s="1"/>
  <c r="I19" s="1"/>
  <c r="E21"/>
  <c r="G21" s="1"/>
  <c r="I21" s="1"/>
  <c r="I28"/>
  <c r="M45" i="3"/>
  <c r="I30" i="2" s="1"/>
  <c r="L90" i="3"/>
  <c r="L94"/>
  <c r="O44" i="2" s="1"/>
  <c r="G28"/>
  <c r="K94" i="3"/>
  <c r="M44" i="2" s="1"/>
  <c r="C7" i="4"/>
  <c r="M78" i="3"/>
  <c r="L78"/>
  <c r="K78"/>
  <c r="M76"/>
  <c r="L76"/>
  <c r="K76"/>
  <c r="E56"/>
  <c r="B13" i="4"/>
  <c r="E21" i="3"/>
  <c r="B74" i="2"/>
  <c r="B73"/>
  <c r="B72"/>
  <c r="B71"/>
  <c r="B66"/>
  <c r="B65"/>
  <c r="B64"/>
  <c r="Q7"/>
  <c r="O7"/>
  <c r="M7"/>
  <c r="K90" i="3" l="1"/>
  <c r="M90"/>
  <c r="K45"/>
  <c r="E30" i="2" s="1"/>
  <c r="L45" i="3"/>
  <c r="G30" i="2" s="1"/>
  <c r="C9" i="1"/>
  <c r="L19" i="3"/>
  <c r="M19" s="1"/>
  <c r="E22" i="2"/>
  <c r="I22" s="1"/>
  <c r="L15" i="3"/>
  <c r="M15" s="1"/>
  <c r="E18" i="2"/>
  <c r="I18" s="1"/>
  <c r="L11" i="3"/>
  <c r="M11" s="1"/>
  <c r="E14" i="2"/>
  <c r="I14" s="1"/>
  <c r="L9" i="3"/>
  <c r="K21"/>
  <c r="C27" i="1" s="1"/>
  <c r="E12" i="2"/>
  <c r="L17" i="3"/>
  <c r="M17" s="1"/>
  <c r="E20" i="2"/>
  <c r="L13" i="3"/>
  <c r="M13" s="1"/>
  <c r="E16" i="2"/>
  <c r="M56" i="3"/>
  <c r="G7" i="1"/>
  <c r="K55" i="3"/>
  <c r="C10" i="1" s="1"/>
  <c r="L55" i="3"/>
  <c r="L53"/>
  <c r="E14" i="1"/>
  <c r="E7" i="4"/>
  <c r="F341" s="1"/>
  <c r="G22" i="2"/>
  <c r="D12" i="1"/>
  <c r="E28" i="2"/>
  <c r="E36" s="1"/>
  <c r="E71" s="1"/>
  <c r="D325" i="4"/>
  <c r="H297"/>
  <c r="F279"/>
  <c r="D14" i="1"/>
  <c r="Q11" i="2"/>
  <c r="O11"/>
  <c r="C14" i="1"/>
  <c r="C7"/>
  <c r="G16" s="1"/>
  <c r="G36" i="2"/>
  <c r="G71" s="1"/>
  <c r="H44" i="1"/>
  <c r="I11" i="2"/>
  <c r="D37" i="4"/>
  <c r="E27"/>
  <c r="E44"/>
  <c r="E369"/>
  <c r="H364"/>
  <c r="D360"/>
  <c r="G355"/>
  <c r="C351"/>
  <c r="F346"/>
  <c r="B342"/>
  <c r="E337"/>
  <c r="H332"/>
  <c r="D328"/>
  <c r="D14"/>
  <c r="C370"/>
  <c r="F365"/>
  <c r="B361"/>
  <c r="E356"/>
  <c r="C354"/>
  <c r="H351"/>
  <c r="I44" i="1"/>
  <c r="G44"/>
  <c r="G18" i="2"/>
  <c r="I36"/>
  <c r="I71" s="1"/>
  <c r="B353" i="4" l="1"/>
  <c r="D355"/>
  <c r="G358"/>
  <c r="D363"/>
  <c r="H367"/>
  <c r="E372"/>
  <c r="D46"/>
  <c r="F330"/>
  <c r="C335"/>
  <c r="G339"/>
  <c r="D344"/>
  <c r="H348"/>
  <c r="E353"/>
  <c r="B358"/>
  <c r="F362"/>
  <c r="C367"/>
  <c r="G371"/>
  <c r="E36"/>
  <c r="D21"/>
  <c r="G272"/>
  <c r="G288"/>
  <c r="B307"/>
  <c r="C316"/>
  <c r="G14" i="2"/>
  <c r="E23"/>
  <c r="E64" s="1"/>
  <c r="E352" i="4"/>
  <c r="F353"/>
  <c r="G354"/>
  <c r="H355"/>
  <c r="F357"/>
  <c r="H359"/>
  <c r="C362"/>
  <c r="E364"/>
  <c r="G366"/>
  <c r="B369"/>
  <c r="D371"/>
  <c r="D22"/>
  <c r="D29"/>
  <c r="D38"/>
  <c r="E329"/>
  <c r="G331"/>
  <c r="B334"/>
  <c r="D336"/>
  <c r="F338"/>
  <c r="H340"/>
  <c r="C343"/>
  <c r="E345"/>
  <c r="G347"/>
  <c r="B350"/>
  <c r="D352"/>
  <c r="F354"/>
  <c r="H356"/>
  <c r="C359"/>
  <c r="E361"/>
  <c r="G363"/>
  <c r="B366"/>
  <c r="D368"/>
  <c r="F370"/>
  <c r="H372"/>
  <c r="E40"/>
  <c r="E32"/>
  <c r="E19"/>
  <c r="D30"/>
  <c r="E270"/>
  <c r="B275"/>
  <c r="C284"/>
  <c r="D293"/>
  <c r="E302"/>
  <c r="F311"/>
  <c r="G320"/>
  <c r="E332"/>
  <c r="B14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F349"/>
  <c r="D347"/>
  <c r="B345"/>
  <c r="G342"/>
  <c r="E340"/>
  <c r="C338"/>
  <c r="H335"/>
  <c r="F333"/>
  <c r="D331"/>
  <c r="B329"/>
  <c r="B327"/>
  <c r="H325"/>
  <c r="G324"/>
  <c r="F323"/>
  <c r="E322"/>
  <c r="D321"/>
  <c r="C320"/>
  <c r="B319"/>
  <c r="H317"/>
  <c r="G316"/>
  <c r="F315"/>
  <c r="E314"/>
  <c r="D313"/>
  <c r="C312"/>
  <c r="B311"/>
  <c r="H309"/>
  <c r="G308"/>
  <c r="F307"/>
  <c r="E306"/>
  <c r="D305"/>
  <c r="C304"/>
  <c r="B303"/>
  <c r="H301"/>
  <c r="G300"/>
  <c r="F299"/>
  <c r="E298"/>
  <c r="D297"/>
  <c r="C296"/>
  <c r="B295"/>
  <c r="H293"/>
  <c r="G292"/>
  <c r="F291"/>
  <c r="E290"/>
  <c r="D289"/>
  <c r="C288"/>
  <c r="B287"/>
  <c r="H285"/>
  <c r="G284"/>
  <c r="F283"/>
  <c r="E282"/>
  <c r="D281"/>
  <c r="C280"/>
  <c r="B279"/>
  <c r="H277"/>
  <c r="G276"/>
  <c r="F275"/>
  <c r="G274"/>
  <c r="C274"/>
  <c r="F273"/>
  <c r="B273"/>
  <c r="E272"/>
  <c r="H271"/>
  <c r="D271"/>
  <c r="G270"/>
  <c r="C270"/>
  <c r="F269"/>
  <c r="B269"/>
  <c r="E268"/>
  <c r="D39"/>
  <c r="D43"/>
  <c r="D47"/>
  <c r="D28"/>
  <c r="D32"/>
  <c r="D36"/>
  <c r="D15"/>
  <c r="D19"/>
  <c r="D23"/>
  <c r="E14"/>
  <c r="E16"/>
  <c r="E18"/>
  <c r="E20"/>
  <c r="E22"/>
  <c r="E24"/>
  <c r="E26"/>
  <c r="E28"/>
  <c r="E348"/>
  <c r="H343"/>
  <c r="D339"/>
  <c r="G334"/>
  <c r="C330"/>
  <c r="E326"/>
  <c r="C324"/>
  <c r="H321"/>
  <c r="F319"/>
  <c r="D317"/>
  <c r="B315"/>
  <c r="G312"/>
  <c r="E310"/>
  <c r="C308"/>
  <c r="H305"/>
  <c r="F303"/>
  <c r="D301"/>
  <c r="B299"/>
  <c r="G296"/>
  <c r="E294"/>
  <c r="C292"/>
  <c r="H289"/>
  <c r="F287"/>
  <c r="D285"/>
  <c r="B283"/>
  <c r="G280"/>
  <c r="E278"/>
  <c r="C276"/>
  <c r="E274"/>
  <c r="D273"/>
  <c r="C272"/>
  <c r="B271"/>
  <c r="H269"/>
  <c r="G268"/>
  <c r="D41"/>
  <c r="D26"/>
  <c r="D34"/>
  <c r="D17"/>
  <c r="E13"/>
  <c r="F13" s="1"/>
  <c r="E17"/>
  <c r="E21"/>
  <c r="E25"/>
  <c r="E29"/>
  <c r="E31"/>
  <c r="E33"/>
  <c r="E35"/>
  <c r="E37"/>
  <c r="E39"/>
  <c r="E41"/>
  <c r="E43"/>
  <c r="E45"/>
  <c r="E47"/>
  <c r="F372"/>
  <c r="B372"/>
  <c r="E371"/>
  <c r="H370"/>
  <c r="D370"/>
  <c r="G369"/>
  <c r="C369"/>
  <c r="F368"/>
  <c r="B368"/>
  <c r="E367"/>
  <c r="H366"/>
  <c r="D366"/>
  <c r="G365"/>
  <c r="C365"/>
  <c r="F364"/>
  <c r="B364"/>
  <c r="E363"/>
  <c r="H362"/>
  <c r="D362"/>
  <c r="G361"/>
  <c r="C361"/>
  <c r="F360"/>
  <c r="B360"/>
  <c r="E359"/>
  <c r="H358"/>
  <c r="D358"/>
  <c r="G357"/>
  <c r="C357"/>
  <c r="F356"/>
  <c r="B356"/>
  <c r="E355"/>
  <c r="H354"/>
  <c r="D354"/>
  <c r="G353"/>
  <c r="C353"/>
  <c r="F352"/>
  <c r="B352"/>
  <c r="E351"/>
  <c r="H350"/>
  <c r="D350"/>
  <c r="G349"/>
  <c r="C349"/>
  <c r="F348"/>
  <c r="B348"/>
  <c r="E347"/>
  <c r="H346"/>
  <c r="D346"/>
  <c r="G345"/>
  <c r="C345"/>
  <c r="F344"/>
  <c r="B344"/>
  <c r="E343"/>
  <c r="H342"/>
  <c r="D342"/>
  <c r="G341"/>
  <c r="C341"/>
  <c r="F340"/>
  <c r="B340"/>
  <c r="E339"/>
  <c r="H338"/>
  <c r="D338"/>
  <c r="G337"/>
  <c r="C337"/>
  <c r="F336"/>
  <c r="B336"/>
  <c r="E335"/>
  <c r="H334"/>
  <c r="D334"/>
  <c r="G333"/>
  <c r="C333"/>
  <c r="F332"/>
  <c r="B332"/>
  <c r="E331"/>
  <c r="H330"/>
  <c r="D330"/>
  <c r="G329"/>
  <c r="C329"/>
  <c r="F328"/>
  <c r="B328"/>
  <c r="E327"/>
  <c r="D40"/>
  <c r="D44"/>
  <c r="D48"/>
  <c r="D27"/>
  <c r="D31"/>
  <c r="D35"/>
  <c r="D16"/>
  <c r="D20"/>
  <c r="D24"/>
  <c r="G372"/>
  <c r="C372"/>
  <c r="F371"/>
  <c r="B371"/>
  <c r="E370"/>
  <c r="H369"/>
  <c r="D369"/>
  <c r="G368"/>
  <c r="C368"/>
  <c r="F367"/>
  <c r="B367"/>
  <c r="E366"/>
  <c r="H365"/>
  <c r="D365"/>
  <c r="G364"/>
  <c r="C364"/>
  <c r="F363"/>
  <c r="B363"/>
  <c r="E362"/>
  <c r="H361"/>
  <c r="D361"/>
  <c r="G360"/>
  <c r="C360"/>
  <c r="F359"/>
  <c r="B359"/>
  <c r="E358"/>
  <c r="H357"/>
  <c r="D357"/>
  <c r="G356"/>
  <c r="C352"/>
  <c r="G352"/>
  <c r="D353"/>
  <c r="H353"/>
  <c r="E354"/>
  <c r="B355"/>
  <c r="F355"/>
  <c r="C356"/>
  <c r="B357"/>
  <c r="C358"/>
  <c r="D359"/>
  <c r="E360"/>
  <c r="F361"/>
  <c r="G362"/>
  <c r="H363"/>
  <c r="B365"/>
  <c r="C366"/>
  <c r="D367"/>
  <c r="E368"/>
  <c r="F369"/>
  <c r="G370"/>
  <c r="H371"/>
  <c r="E48"/>
  <c r="D18"/>
  <c r="D33"/>
  <c r="D25"/>
  <c r="D42"/>
  <c r="G327"/>
  <c r="H328"/>
  <c r="B330"/>
  <c r="C331"/>
  <c r="D332"/>
  <c r="E333"/>
  <c r="F334"/>
  <c r="G335"/>
  <c r="H336"/>
  <c r="B338"/>
  <c r="C339"/>
  <c r="D340"/>
  <c r="E341"/>
  <c r="F342"/>
  <c r="G343"/>
  <c r="H344"/>
  <c r="B346"/>
  <c r="C347"/>
  <c r="D348"/>
  <c r="E349"/>
  <c r="F350"/>
  <c r="G351"/>
  <c r="H352"/>
  <c r="B354"/>
  <c r="C355"/>
  <c r="D356"/>
  <c r="E357"/>
  <c r="F358"/>
  <c r="G359"/>
  <c r="H360"/>
  <c r="B362"/>
  <c r="C363"/>
  <c r="D364"/>
  <c r="E365"/>
  <c r="F366"/>
  <c r="G367"/>
  <c r="H368"/>
  <c r="B370"/>
  <c r="C371"/>
  <c r="D372"/>
  <c r="E46"/>
  <c r="E42"/>
  <c r="E38"/>
  <c r="E34"/>
  <c r="E30"/>
  <c r="E23"/>
  <c r="E15"/>
  <c r="D13"/>
  <c r="G13" s="1"/>
  <c r="G14" s="1"/>
  <c r="D45"/>
  <c r="D269"/>
  <c r="F271"/>
  <c r="H273"/>
  <c r="D277"/>
  <c r="H281"/>
  <c r="E286"/>
  <c r="B291"/>
  <c r="F295"/>
  <c r="C300"/>
  <c r="G304"/>
  <c r="D309"/>
  <c r="H313"/>
  <c r="E318"/>
  <c r="B323"/>
  <c r="H327"/>
  <c r="B337"/>
  <c r="C346"/>
  <c r="G350"/>
  <c r="M85" i="3"/>
  <c r="Q42" i="2" s="1"/>
  <c r="Q53" i="3"/>
  <c r="Q54"/>
  <c r="E9" i="1" s="1"/>
  <c r="Q55" i="3"/>
  <c r="E10" i="1" s="1"/>
  <c r="I16" i="2"/>
  <c r="G16"/>
  <c r="I20"/>
  <c r="G20"/>
  <c r="I12"/>
  <c r="I23" s="1"/>
  <c r="G12"/>
  <c r="L21" i="3"/>
  <c r="D27" i="1" s="1"/>
  <c r="M9" i="3"/>
  <c r="M21" s="1"/>
  <c r="E27" i="1" s="1"/>
  <c r="K56" i="3"/>
  <c r="K85" s="1"/>
  <c r="M42" i="2" s="1"/>
  <c r="L56" i="3"/>
  <c r="K99"/>
  <c r="D275" i="4"/>
  <c r="H275"/>
  <c r="E276"/>
  <c r="B277"/>
  <c r="F277"/>
  <c r="C278"/>
  <c r="G278"/>
  <c r="D279"/>
  <c r="H279"/>
  <c r="E280"/>
  <c r="B281"/>
  <c r="F281"/>
  <c r="C282"/>
  <c r="G282"/>
  <c r="D283"/>
  <c r="H283"/>
  <c r="E284"/>
  <c r="B285"/>
  <c r="F285"/>
  <c r="C286"/>
  <c r="G286"/>
  <c r="D287"/>
  <c r="H287"/>
  <c r="E288"/>
  <c r="B289"/>
  <c r="F289"/>
  <c r="C290"/>
  <c r="G290"/>
  <c r="D291"/>
  <c r="H291"/>
  <c r="E292"/>
  <c r="B293"/>
  <c r="F293"/>
  <c r="C294"/>
  <c r="G294"/>
  <c r="D295"/>
  <c r="H295"/>
  <c r="E296"/>
  <c r="B297"/>
  <c r="F297"/>
  <c r="C298"/>
  <c r="G298"/>
  <c r="D299"/>
  <c r="H299"/>
  <c r="E300"/>
  <c r="B301"/>
  <c r="F301"/>
  <c r="C302"/>
  <c r="G302"/>
  <c r="D303"/>
  <c r="H303"/>
  <c r="E304"/>
  <c r="B305"/>
  <c r="F305"/>
  <c r="C306"/>
  <c r="G306"/>
  <c r="D307"/>
  <c r="H307"/>
  <c r="E308"/>
  <c r="B309"/>
  <c r="F309"/>
  <c r="C310"/>
  <c r="G310"/>
  <c r="D311"/>
  <c r="H311"/>
  <c r="E312"/>
  <c r="B313"/>
  <c r="F313"/>
  <c r="C314"/>
  <c r="G314"/>
  <c r="D315"/>
  <c r="H315"/>
  <c r="E316"/>
  <c r="B317"/>
  <c r="F317"/>
  <c r="C318"/>
  <c r="G318"/>
  <c r="D319"/>
  <c r="H319"/>
  <c r="E320"/>
  <c r="B321"/>
  <c r="F321"/>
  <c r="C322"/>
  <c r="G322"/>
  <c r="D323"/>
  <c r="H323"/>
  <c r="E324"/>
  <c r="B325"/>
  <c r="F325"/>
  <c r="C326"/>
  <c r="G326"/>
  <c r="D327"/>
  <c r="E328"/>
  <c r="F329"/>
  <c r="G330"/>
  <c r="H331"/>
  <c r="B333"/>
  <c r="C334"/>
  <c r="D335"/>
  <c r="E336"/>
  <c r="F337"/>
  <c r="G338"/>
  <c r="H339"/>
  <c r="B341"/>
  <c r="C342"/>
  <c r="D343"/>
  <c r="E344"/>
  <c r="F345"/>
  <c r="G346"/>
  <c r="H347"/>
  <c r="B349"/>
  <c r="C350"/>
  <c r="D351"/>
  <c r="B351"/>
  <c r="H349"/>
  <c r="G348"/>
  <c r="F347"/>
  <c r="E346"/>
  <c r="D345"/>
  <c r="C344"/>
  <c r="B343"/>
  <c r="H341"/>
  <c r="G340"/>
  <c r="F339"/>
  <c r="E338"/>
  <c r="D337"/>
  <c r="C336"/>
  <c r="B335"/>
  <c r="H333"/>
  <c r="G332"/>
  <c r="F331"/>
  <c r="E330"/>
  <c r="D329"/>
  <c r="C328"/>
  <c r="C327"/>
  <c r="F326"/>
  <c r="B326"/>
  <c r="E325"/>
  <c r="H324"/>
  <c r="D324"/>
  <c r="G323"/>
  <c r="C323"/>
  <c r="F322"/>
  <c r="B322"/>
  <c r="E321"/>
  <c r="H320"/>
  <c r="D320"/>
  <c r="G319"/>
  <c r="C319"/>
  <c r="F318"/>
  <c r="B318"/>
  <c r="E317"/>
  <c r="H316"/>
  <c r="D316"/>
  <c r="G315"/>
  <c r="C315"/>
  <c r="F314"/>
  <c r="B314"/>
  <c r="E313"/>
  <c r="H312"/>
  <c r="D312"/>
  <c r="G311"/>
  <c r="C311"/>
  <c r="F310"/>
  <c r="B310"/>
  <c r="E309"/>
  <c r="H308"/>
  <c r="D308"/>
  <c r="G307"/>
  <c r="C307"/>
  <c r="F306"/>
  <c r="B306"/>
  <c r="E305"/>
  <c r="H304"/>
  <c r="D304"/>
  <c r="G303"/>
  <c r="C303"/>
  <c r="F302"/>
  <c r="B302"/>
  <c r="E301"/>
  <c r="H300"/>
  <c r="D300"/>
  <c r="G299"/>
  <c r="C299"/>
  <c r="F298"/>
  <c r="B298"/>
  <c r="E297"/>
  <c r="H296"/>
  <c r="D296"/>
  <c r="G295"/>
  <c r="C295"/>
  <c r="F294"/>
  <c r="B294"/>
  <c r="E293"/>
  <c r="H292"/>
  <c r="D292"/>
  <c r="G291"/>
  <c r="C291"/>
  <c r="F290"/>
  <c r="B290"/>
  <c r="E289"/>
  <c r="H288"/>
  <c r="D288"/>
  <c r="G287"/>
  <c r="C287"/>
  <c r="F286"/>
  <c r="B286"/>
  <c r="E285"/>
  <c r="H284"/>
  <c r="D284"/>
  <c r="G283"/>
  <c r="C283"/>
  <c r="F282"/>
  <c r="B282"/>
  <c r="E281"/>
  <c r="H280"/>
  <c r="D280"/>
  <c r="G279"/>
  <c r="C279"/>
  <c r="F278"/>
  <c r="B278"/>
  <c r="E277"/>
  <c r="H276"/>
  <c r="D276"/>
  <c r="G275"/>
  <c r="C275"/>
  <c r="F274"/>
  <c r="B274"/>
  <c r="E273"/>
  <c r="H272"/>
  <c r="D272"/>
  <c r="G271"/>
  <c r="C271"/>
  <c r="F270"/>
  <c r="B270"/>
  <c r="E269"/>
  <c r="H268"/>
  <c r="D268"/>
  <c r="B268"/>
  <c r="G267"/>
  <c r="E267"/>
  <c r="C267"/>
  <c r="H266"/>
  <c r="F266"/>
  <c r="D266"/>
  <c r="B266"/>
  <c r="G265"/>
  <c r="E265"/>
  <c r="C265"/>
  <c r="H264"/>
  <c r="F264"/>
  <c r="D264"/>
  <c r="B264"/>
  <c r="G263"/>
  <c r="E263"/>
  <c r="C263"/>
  <c r="H262"/>
  <c r="F262"/>
  <c r="D262"/>
  <c r="B262"/>
  <c r="G261"/>
  <c r="E261"/>
  <c r="C261"/>
  <c r="H260"/>
  <c r="F260"/>
  <c r="D260"/>
  <c r="B260"/>
  <c r="G259"/>
  <c r="E259"/>
  <c r="C259"/>
  <c r="H258"/>
  <c r="F258"/>
  <c r="D258"/>
  <c r="B258"/>
  <c r="G257"/>
  <c r="E257"/>
  <c r="C257"/>
  <c r="H256"/>
  <c r="F256"/>
  <c r="D256"/>
  <c r="B256"/>
  <c r="G255"/>
  <c r="E255"/>
  <c r="C255"/>
  <c r="H254"/>
  <c r="F254"/>
  <c r="D254"/>
  <c r="B254"/>
  <c r="G253"/>
  <c r="E253"/>
  <c r="C253"/>
  <c r="H252"/>
  <c r="F252"/>
  <c r="D252"/>
  <c r="B252"/>
  <c r="G251"/>
  <c r="E251"/>
  <c r="C251"/>
  <c r="H250"/>
  <c r="F250"/>
  <c r="D250"/>
  <c r="B250"/>
  <c r="G249"/>
  <c r="E249"/>
  <c r="C249"/>
  <c r="H248"/>
  <c r="F248"/>
  <c r="D248"/>
  <c r="B248"/>
  <c r="G247"/>
  <c r="E247"/>
  <c r="C247"/>
  <c r="H246"/>
  <c r="F246"/>
  <c r="D246"/>
  <c r="B246"/>
  <c r="G245"/>
  <c r="E245"/>
  <c r="C245"/>
  <c r="H244"/>
  <c r="F244"/>
  <c r="D244"/>
  <c r="B244"/>
  <c r="G243"/>
  <c r="E243"/>
  <c r="C243"/>
  <c r="H242"/>
  <c r="F242"/>
  <c r="D242"/>
  <c r="B242"/>
  <c r="G241"/>
  <c r="E241"/>
  <c r="C241"/>
  <c r="H240"/>
  <c r="F240"/>
  <c r="D240"/>
  <c r="B240"/>
  <c r="G239"/>
  <c r="E239"/>
  <c r="C239"/>
  <c r="H238"/>
  <c r="F238"/>
  <c r="D238"/>
  <c r="B238"/>
  <c r="G237"/>
  <c r="E237"/>
  <c r="C237"/>
  <c r="H236"/>
  <c r="F236"/>
  <c r="D236"/>
  <c r="B236"/>
  <c r="G235"/>
  <c r="E235"/>
  <c r="C235"/>
  <c r="H234"/>
  <c r="F234"/>
  <c r="D234"/>
  <c r="B234"/>
  <c r="G233"/>
  <c r="E233"/>
  <c r="C233"/>
  <c r="H232"/>
  <c r="F232"/>
  <c r="D232"/>
  <c r="B232"/>
  <c r="G231"/>
  <c r="E231"/>
  <c r="F351"/>
  <c r="E350"/>
  <c r="D349"/>
  <c r="C348"/>
  <c r="B347"/>
  <c r="H345"/>
  <c r="G344"/>
  <c r="F343"/>
  <c r="E342"/>
  <c r="D341"/>
  <c r="C340"/>
  <c r="B339"/>
  <c r="H337"/>
  <c r="G336"/>
  <c r="F335"/>
  <c r="E334"/>
  <c r="D333"/>
  <c r="C332"/>
  <c r="B331"/>
  <c r="H329"/>
  <c r="G328"/>
  <c r="F327"/>
  <c r="H326"/>
  <c r="D326"/>
  <c r="G325"/>
  <c r="C325"/>
  <c r="F324"/>
  <c r="B324"/>
  <c r="E323"/>
  <c r="H322"/>
  <c r="D322"/>
  <c r="G321"/>
  <c r="C321"/>
  <c r="F320"/>
  <c r="B320"/>
  <c r="E319"/>
  <c r="H318"/>
  <c r="D318"/>
  <c r="G317"/>
  <c r="C317"/>
  <c r="F316"/>
  <c r="B316"/>
  <c r="E315"/>
  <c r="H314"/>
  <c r="D314"/>
  <c r="G313"/>
  <c r="C313"/>
  <c r="F312"/>
  <c r="B312"/>
  <c r="E311"/>
  <c r="H310"/>
  <c r="D310"/>
  <c r="G309"/>
  <c r="C309"/>
  <c r="F308"/>
  <c r="B308"/>
  <c r="E307"/>
  <c r="H306"/>
  <c r="D306"/>
  <c r="G305"/>
  <c r="C305"/>
  <c r="F304"/>
  <c r="B304"/>
  <c r="E303"/>
  <c r="H302"/>
  <c r="D302"/>
  <c r="G301"/>
  <c r="C301"/>
  <c r="F300"/>
  <c r="B300"/>
  <c r="E299"/>
  <c r="H298"/>
  <c r="D298"/>
  <c r="G297"/>
  <c r="C297"/>
  <c r="F296"/>
  <c r="B296"/>
  <c r="E295"/>
  <c r="H294"/>
  <c r="D294"/>
  <c r="G293"/>
  <c r="C293"/>
  <c r="F292"/>
  <c r="B292"/>
  <c r="E291"/>
  <c r="H290"/>
  <c r="D290"/>
  <c r="G289"/>
  <c r="C289"/>
  <c r="F288"/>
  <c r="B288"/>
  <c r="E287"/>
  <c r="H286"/>
  <c r="D286"/>
  <c r="G285"/>
  <c r="C285"/>
  <c r="F284"/>
  <c r="B284"/>
  <c r="E283"/>
  <c r="H282"/>
  <c r="D282"/>
  <c r="G281"/>
  <c r="C281"/>
  <c r="F280"/>
  <c r="B280"/>
  <c r="E279"/>
  <c r="H278"/>
  <c r="D278"/>
  <c r="G277"/>
  <c r="C277"/>
  <c r="F276"/>
  <c r="B276"/>
  <c r="E275"/>
  <c r="H274"/>
  <c r="D274"/>
  <c r="G273"/>
  <c r="C273"/>
  <c r="F272"/>
  <c r="B272"/>
  <c r="E271"/>
  <c r="H270"/>
  <c r="D270"/>
  <c r="G269"/>
  <c r="C269"/>
  <c r="F268"/>
  <c r="C268"/>
  <c r="H267"/>
  <c r="F267"/>
  <c r="D267"/>
  <c r="B267"/>
  <c r="G266"/>
  <c r="E266"/>
  <c r="C266"/>
  <c r="H265"/>
  <c r="F265"/>
  <c r="D265"/>
  <c r="B265"/>
  <c r="G264"/>
  <c r="E264"/>
  <c r="C264"/>
  <c r="H263"/>
  <c r="F263"/>
  <c r="D263"/>
  <c r="B263"/>
  <c r="G262"/>
  <c r="E262"/>
  <c r="C262"/>
  <c r="H261"/>
  <c r="F261"/>
  <c r="D261"/>
  <c r="B261"/>
  <c r="G260"/>
  <c r="E260"/>
  <c r="C260"/>
  <c r="H259"/>
  <c r="F259"/>
  <c r="D259"/>
  <c r="B259"/>
  <c r="G258"/>
  <c r="E258"/>
  <c r="C258"/>
  <c r="H257"/>
  <c r="F257"/>
  <c r="D257"/>
  <c r="B257"/>
  <c r="G256"/>
  <c r="E256"/>
  <c r="C256"/>
  <c r="H255"/>
  <c r="F255"/>
  <c r="D255"/>
  <c r="B255"/>
  <c r="G254"/>
  <c r="E254"/>
  <c r="C254"/>
  <c r="H253"/>
  <c r="F253"/>
  <c r="D253"/>
  <c r="B253"/>
  <c r="G252"/>
  <c r="E252"/>
  <c r="C252"/>
  <c r="H251"/>
  <c r="F251"/>
  <c r="D251"/>
  <c r="B251"/>
  <c r="G250"/>
  <c r="E250"/>
  <c r="C250"/>
  <c r="H249"/>
  <c r="F249"/>
  <c r="D249"/>
  <c r="B249"/>
  <c r="G248"/>
  <c r="E248"/>
  <c r="C248"/>
  <c r="H247"/>
  <c r="F247"/>
  <c r="D247"/>
  <c r="B247"/>
  <c r="G246"/>
  <c r="E246"/>
  <c r="C246"/>
  <c r="H245"/>
  <c r="F245"/>
  <c r="D245"/>
  <c r="B245"/>
  <c r="G244"/>
  <c r="E244"/>
  <c r="C244"/>
  <c r="H243"/>
  <c r="F243"/>
  <c r="D243"/>
  <c r="B243"/>
  <c r="G242"/>
  <c r="E242"/>
  <c r="C242"/>
  <c r="H241"/>
  <c r="F241"/>
  <c r="D241"/>
  <c r="B241"/>
  <c r="G240"/>
  <c r="E240"/>
  <c r="C240"/>
  <c r="H239"/>
  <c r="F239"/>
  <c r="D239"/>
  <c r="B239"/>
  <c r="G238"/>
  <c r="E238"/>
  <c r="C238"/>
  <c r="H237"/>
  <c r="F237"/>
  <c r="D237"/>
  <c r="B237"/>
  <c r="G236"/>
  <c r="E236"/>
  <c r="C236"/>
  <c r="H235"/>
  <c r="F235"/>
  <c r="D235"/>
  <c r="B235"/>
  <c r="G234"/>
  <c r="E234"/>
  <c r="C234"/>
  <c r="H233"/>
  <c r="F233"/>
  <c r="D233"/>
  <c r="B233"/>
  <c r="G232"/>
  <c r="E232"/>
  <c r="C232"/>
  <c r="H231"/>
  <c r="F231"/>
  <c r="D231"/>
  <c r="B231"/>
  <c r="G230"/>
  <c r="E230"/>
  <c r="C230"/>
  <c r="H229"/>
  <c r="F229"/>
  <c r="D229"/>
  <c r="B229"/>
  <c r="G228"/>
  <c r="E228"/>
  <c r="C228"/>
  <c r="H227"/>
  <c r="F227"/>
  <c r="D227"/>
  <c r="B227"/>
  <c r="G226"/>
  <c r="E226"/>
  <c r="C226"/>
  <c r="H225"/>
  <c r="F225"/>
  <c r="D225"/>
  <c r="B225"/>
  <c r="G224"/>
  <c r="E224"/>
  <c r="C224"/>
  <c r="H223"/>
  <c r="F223"/>
  <c r="D223"/>
  <c r="B223"/>
  <c r="G222"/>
  <c r="E222"/>
  <c r="C222"/>
  <c r="H221"/>
  <c r="F221"/>
  <c r="D221"/>
  <c r="B221"/>
  <c r="G220"/>
  <c r="E220"/>
  <c r="C220"/>
  <c r="H219"/>
  <c r="F219"/>
  <c r="D219"/>
  <c r="B219"/>
  <c r="G218"/>
  <c r="E218"/>
  <c r="C218"/>
  <c r="H217"/>
  <c r="F217"/>
  <c r="D217"/>
  <c r="B217"/>
  <c r="G216"/>
  <c r="E216"/>
  <c r="C216"/>
  <c r="H215"/>
  <c r="F215"/>
  <c r="D215"/>
  <c r="B215"/>
  <c r="G214"/>
  <c r="E214"/>
  <c r="C214"/>
  <c r="H213"/>
  <c r="F213"/>
  <c r="D213"/>
  <c r="B213"/>
  <c r="G212"/>
  <c r="E212"/>
  <c r="C212"/>
  <c r="H211"/>
  <c r="F211"/>
  <c r="D211"/>
  <c r="B211"/>
  <c r="G210"/>
  <c r="E210"/>
  <c r="C210"/>
  <c r="H209"/>
  <c r="F209"/>
  <c r="D209"/>
  <c r="B209"/>
  <c r="G208"/>
  <c r="E208"/>
  <c r="C208"/>
  <c r="H207"/>
  <c r="F207"/>
  <c r="D207"/>
  <c r="B207"/>
  <c r="G206"/>
  <c r="E206"/>
  <c r="C206"/>
  <c r="H205"/>
  <c r="F205"/>
  <c r="D205"/>
  <c r="B205"/>
  <c r="G204"/>
  <c r="E204"/>
  <c r="C204"/>
  <c r="H203"/>
  <c r="F203"/>
  <c r="D203"/>
  <c r="B203"/>
  <c r="G202"/>
  <c r="E202"/>
  <c r="C202"/>
  <c r="H201"/>
  <c r="F201"/>
  <c r="D201"/>
  <c r="B201"/>
  <c r="G200"/>
  <c r="E200"/>
  <c r="C200"/>
  <c r="H199"/>
  <c r="F199"/>
  <c r="D199"/>
  <c r="B199"/>
  <c r="G198"/>
  <c r="E198"/>
  <c r="C198"/>
  <c r="H197"/>
  <c r="F197"/>
  <c r="D197"/>
  <c r="B197"/>
  <c r="G196"/>
  <c r="E196"/>
  <c r="C196"/>
  <c r="H195"/>
  <c r="F195"/>
  <c r="D195"/>
  <c r="B195"/>
  <c r="G194"/>
  <c r="E194"/>
  <c r="C194"/>
  <c r="H193"/>
  <c r="F193"/>
  <c r="D193"/>
  <c r="B193"/>
  <c r="E50"/>
  <c r="E52"/>
  <c r="E54"/>
  <c r="E56"/>
  <c r="E58"/>
  <c r="E60"/>
  <c r="E62"/>
  <c r="E64"/>
  <c r="E66"/>
  <c r="E68"/>
  <c r="E70"/>
  <c r="E72"/>
  <c r="E74"/>
  <c r="E76"/>
  <c r="E78"/>
  <c r="E80"/>
  <c r="E82"/>
  <c r="E84"/>
  <c r="E86"/>
  <c r="E88"/>
  <c r="E90"/>
  <c r="E92"/>
  <c r="E94"/>
  <c r="E96"/>
  <c r="E98"/>
  <c r="E100"/>
  <c r="E102"/>
  <c r="E104"/>
  <c r="E106"/>
  <c r="E108"/>
  <c r="E110"/>
  <c r="E112"/>
  <c r="E114"/>
  <c r="E116"/>
  <c r="E118"/>
  <c r="E120"/>
  <c r="E122"/>
  <c r="E124"/>
  <c r="E126"/>
  <c r="E128"/>
  <c r="E130"/>
  <c r="E132"/>
  <c r="E134"/>
  <c r="E136"/>
  <c r="E138"/>
  <c r="E140"/>
  <c r="E142"/>
  <c r="E144"/>
  <c r="E146"/>
  <c r="E148"/>
  <c r="E150"/>
  <c r="E152"/>
  <c r="E154"/>
  <c r="E156"/>
  <c r="E158"/>
  <c r="E160"/>
  <c r="E162"/>
  <c r="E164"/>
  <c r="E166"/>
  <c r="E168"/>
  <c r="E170"/>
  <c r="E172"/>
  <c r="E174"/>
  <c r="E176"/>
  <c r="E178"/>
  <c r="E180"/>
  <c r="E182"/>
  <c r="E184"/>
  <c r="E186"/>
  <c r="E188"/>
  <c r="E190"/>
  <c r="E192"/>
  <c r="D50"/>
  <c r="D52"/>
  <c r="D54"/>
  <c r="D56"/>
  <c r="D58"/>
  <c r="D60"/>
  <c r="D62"/>
  <c r="D64"/>
  <c r="D66"/>
  <c r="D68"/>
  <c r="D70"/>
  <c r="D72"/>
  <c r="D74"/>
  <c r="D76"/>
  <c r="D78"/>
  <c r="D80"/>
  <c r="D82"/>
  <c r="D84"/>
  <c r="D86"/>
  <c r="D88"/>
  <c r="D90"/>
  <c r="D94"/>
  <c r="D96"/>
  <c r="D98"/>
  <c r="D102"/>
  <c r="D106"/>
  <c r="D110"/>
  <c r="D116"/>
  <c r="D120"/>
  <c r="D124"/>
  <c r="D128"/>
  <c r="D132"/>
  <c r="D136"/>
  <c r="D140"/>
  <c r="D144"/>
  <c r="D148"/>
  <c r="D152"/>
  <c r="D156"/>
  <c r="D160"/>
  <c r="D164"/>
  <c r="D170"/>
  <c r="D174"/>
  <c r="D178"/>
  <c r="D182"/>
  <c r="D188"/>
  <c r="D192"/>
  <c r="C8"/>
  <c r="C231"/>
  <c r="H230"/>
  <c r="F230"/>
  <c r="D230"/>
  <c r="B230"/>
  <c r="G229"/>
  <c r="E229"/>
  <c r="C229"/>
  <c r="H228"/>
  <c r="F228"/>
  <c r="D228"/>
  <c r="B228"/>
  <c r="G227"/>
  <c r="E227"/>
  <c r="C227"/>
  <c r="H226"/>
  <c r="F226"/>
  <c r="D226"/>
  <c r="B226"/>
  <c r="G225"/>
  <c r="E225"/>
  <c r="C225"/>
  <c r="H224"/>
  <c r="F224"/>
  <c r="D224"/>
  <c r="B224"/>
  <c r="G223"/>
  <c r="E223"/>
  <c r="C223"/>
  <c r="H222"/>
  <c r="F222"/>
  <c r="D222"/>
  <c r="B222"/>
  <c r="G221"/>
  <c r="E221"/>
  <c r="C221"/>
  <c r="H220"/>
  <c r="F220"/>
  <c r="D220"/>
  <c r="B220"/>
  <c r="G219"/>
  <c r="E219"/>
  <c r="C219"/>
  <c r="H218"/>
  <c r="F218"/>
  <c r="D218"/>
  <c r="B218"/>
  <c r="G217"/>
  <c r="E217"/>
  <c r="C217"/>
  <c r="H216"/>
  <c r="F216"/>
  <c r="D216"/>
  <c r="B216"/>
  <c r="G215"/>
  <c r="E215"/>
  <c r="C215"/>
  <c r="H214"/>
  <c r="F214"/>
  <c r="D214"/>
  <c r="B214"/>
  <c r="G213"/>
  <c r="E213"/>
  <c r="C213"/>
  <c r="H212"/>
  <c r="F212"/>
  <c r="D212"/>
  <c r="B212"/>
  <c r="G211"/>
  <c r="E211"/>
  <c r="C211"/>
  <c r="H210"/>
  <c r="F210"/>
  <c r="D210"/>
  <c r="B210"/>
  <c r="G209"/>
  <c r="E209"/>
  <c r="C209"/>
  <c r="H208"/>
  <c r="F208"/>
  <c r="D208"/>
  <c r="B208"/>
  <c r="G207"/>
  <c r="E207"/>
  <c r="C207"/>
  <c r="H206"/>
  <c r="F206"/>
  <c r="D206"/>
  <c r="B206"/>
  <c r="G205"/>
  <c r="E205"/>
  <c r="C205"/>
  <c r="H204"/>
  <c r="F204"/>
  <c r="D204"/>
  <c r="B204"/>
  <c r="G203"/>
  <c r="E203"/>
  <c r="C203"/>
  <c r="H202"/>
  <c r="F202"/>
  <c r="D202"/>
  <c r="B202"/>
  <c r="G201"/>
  <c r="E201"/>
  <c r="C201"/>
  <c r="H200"/>
  <c r="F200"/>
  <c r="D200"/>
  <c r="B200"/>
  <c r="G199"/>
  <c r="E199"/>
  <c r="C199"/>
  <c r="H198"/>
  <c r="F198"/>
  <c r="D198"/>
  <c r="B198"/>
  <c r="G197"/>
  <c r="E197"/>
  <c r="C197"/>
  <c r="H196"/>
  <c r="F196"/>
  <c r="D196"/>
  <c r="B196"/>
  <c r="G195"/>
  <c r="E195"/>
  <c r="C195"/>
  <c r="H194"/>
  <c r="F194"/>
  <c r="D194"/>
  <c r="B194"/>
  <c r="G193"/>
  <c r="E193"/>
  <c r="C193"/>
  <c r="E49"/>
  <c r="E51"/>
  <c r="E53"/>
  <c r="E55"/>
  <c r="E57"/>
  <c r="E59"/>
  <c r="E61"/>
  <c r="E63"/>
  <c r="E65"/>
  <c r="E67"/>
  <c r="E69"/>
  <c r="E71"/>
  <c r="E73"/>
  <c r="E75"/>
  <c r="E77"/>
  <c r="E79"/>
  <c r="E81"/>
  <c r="E83"/>
  <c r="E85"/>
  <c r="E87"/>
  <c r="E89"/>
  <c r="E91"/>
  <c r="E93"/>
  <c r="E95"/>
  <c r="E97"/>
  <c r="E99"/>
  <c r="E101"/>
  <c r="E103"/>
  <c r="E105"/>
  <c r="E107"/>
  <c r="E109"/>
  <c r="E111"/>
  <c r="E113"/>
  <c r="E115"/>
  <c r="E117"/>
  <c r="E119"/>
  <c r="E121"/>
  <c r="E123"/>
  <c r="E125"/>
  <c r="E127"/>
  <c r="E129"/>
  <c r="E131"/>
  <c r="E133"/>
  <c r="E135"/>
  <c r="E137"/>
  <c r="E139"/>
  <c r="E141"/>
  <c r="E143"/>
  <c r="E145"/>
  <c r="E147"/>
  <c r="E149"/>
  <c r="E151"/>
  <c r="E153"/>
  <c r="E155"/>
  <c r="E157"/>
  <c r="E159"/>
  <c r="E161"/>
  <c r="E163"/>
  <c r="E165"/>
  <c r="E167"/>
  <c r="E169"/>
  <c r="E171"/>
  <c r="E173"/>
  <c r="E175"/>
  <c r="E177"/>
  <c r="E179"/>
  <c r="E181"/>
  <c r="E183"/>
  <c r="E185"/>
  <c r="E187"/>
  <c r="E189"/>
  <c r="E191"/>
  <c r="D49"/>
  <c r="D51"/>
  <c r="D53"/>
  <c r="D55"/>
  <c r="D57"/>
  <c r="D59"/>
  <c r="D61"/>
  <c r="D63"/>
  <c r="D65"/>
  <c r="D67"/>
  <c r="D69"/>
  <c r="D71"/>
  <c r="D73"/>
  <c r="D75"/>
  <c r="D77"/>
  <c r="D79"/>
  <c r="D81"/>
  <c r="D83"/>
  <c r="D85"/>
  <c r="D87"/>
  <c r="D89"/>
  <c r="D91"/>
  <c r="D93"/>
  <c r="D95"/>
  <c r="D97"/>
  <c r="D99"/>
  <c r="D101"/>
  <c r="D103"/>
  <c r="D105"/>
  <c r="D107"/>
  <c r="D109"/>
  <c r="D111"/>
  <c r="D113"/>
  <c r="D115"/>
  <c r="D117"/>
  <c r="D119"/>
  <c r="D121"/>
  <c r="D123"/>
  <c r="D125"/>
  <c r="D127"/>
  <c r="D129"/>
  <c r="D131"/>
  <c r="D133"/>
  <c r="D135"/>
  <c r="D137"/>
  <c r="D139"/>
  <c r="D141"/>
  <c r="D143"/>
  <c r="D145"/>
  <c r="D147"/>
  <c r="D149"/>
  <c r="D151"/>
  <c r="D153"/>
  <c r="D155"/>
  <c r="D157"/>
  <c r="D159"/>
  <c r="D161"/>
  <c r="D163"/>
  <c r="D165"/>
  <c r="D167"/>
  <c r="D169"/>
  <c r="D171"/>
  <c r="D173"/>
  <c r="D175"/>
  <c r="D177"/>
  <c r="D179"/>
  <c r="D181"/>
  <c r="D183"/>
  <c r="D185"/>
  <c r="D187"/>
  <c r="D189"/>
  <c r="D191"/>
  <c r="C9"/>
  <c r="D92"/>
  <c r="D100"/>
  <c r="D104"/>
  <c r="D108"/>
  <c r="D112"/>
  <c r="D114"/>
  <c r="D118"/>
  <c r="D122"/>
  <c r="D126"/>
  <c r="D130"/>
  <c r="D134"/>
  <c r="D138"/>
  <c r="D142"/>
  <c r="D146"/>
  <c r="D150"/>
  <c r="D154"/>
  <c r="D158"/>
  <c r="D162"/>
  <c r="D166"/>
  <c r="D168"/>
  <c r="D172"/>
  <c r="D176"/>
  <c r="D180"/>
  <c r="D184"/>
  <c r="D186"/>
  <c r="D190"/>
  <c r="G9"/>
  <c r="H13"/>
  <c r="C14" s="1"/>
  <c r="U43" i="2"/>
  <c r="E33" i="1" l="1"/>
  <c r="C33"/>
  <c r="D33"/>
  <c r="G23" i="2"/>
  <c r="G64" s="1"/>
  <c r="G15" i="4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G127" s="1"/>
  <c r="G128" s="1"/>
  <c r="G129" s="1"/>
  <c r="G130" s="1"/>
  <c r="G131" s="1"/>
  <c r="G132" s="1"/>
  <c r="G133" s="1"/>
  <c r="G134" s="1"/>
  <c r="G135" s="1"/>
  <c r="G136" s="1"/>
  <c r="G137" s="1"/>
  <c r="G138" s="1"/>
  <c r="G139" s="1"/>
  <c r="G140" s="1"/>
  <c r="G141" s="1"/>
  <c r="G142" s="1"/>
  <c r="G143" s="1"/>
  <c r="G144" s="1"/>
  <c r="G145" s="1"/>
  <c r="G146" s="1"/>
  <c r="G147" s="1"/>
  <c r="G148" s="1"/>
  <c r="G149" s="1"/>
  <c r="G150" s="1"/>
  <c r="G151" s="1"/>
  <c r="G152" s="1"/>
  <c r="G153" s="1"/>
  <c r="G154" s="1"/>
  <c r="G155" s="1"/>
  <c r="G156" s="1"/>
  <c r="G157" s="1"/>
  <c r="G158" s="1"/>
  <c r="G159" s="1"/>
  <c r="G160" s="1"/>
  <c r="G161" s="1"/>
  <c r="G162" s="1"/>
  <c r="G163" s="1"/>
  <c r="G164" s="1"/>
  <c r="G165" s="1"/>
  <c r="G166" s="1"/>
  <c r="G167" s="1"/>
  <c r="G168" s="1"/>
  <c r="G169" s="1"/>
  <c r="G170" s="1"/>
  <c r="G171" s="1"/>
  <c r="G172" s="1"/>
  <c r="G173" s="1"/>
  <c r="G174" s="1"/>
  <c r="G175" s="1"/>
  <c r="G176" s="1"/>
  <c r="G177" s="1"/>
  <c r="G178" s="1"/>
  <c r="G179" s="1"/>
  <c r="G180" s="1"/>
  <c r="G181" s="1"/>
  <c r="G182" s="1"/>
  <c r="G183" s="1"/>
  <c r="G184" s="1"/>
  <c r="G185" s="1"/>
  <c r="G186" s="1"/>
  <c r="G187" s="1"/>
  <c r="G188" s="1"/>
  <c r="G189" s="1"/>
  <c r="G190" s="1"/>
  <c r="G191" s="1"/>
  <c r="G192" s="1"/>
  <c r="I64" i="2"/>
  <c r="Y43"/>
  <c r="P53" i="3"/>
  <c r="P54"/>
  <c r="D9" i="1" s="1"/>
  <c r="P55" i="3"/>
  <c r="D10" i="1" s="1"/>
  <c r="L85" i="3"/>
  <c r="O42" i="2" s="1"/>
  <c r="Q56" i="3"/>
  <c r="E8" i="1"/>
  <c r="E7" s="1"/>
  <c r="W43" i="2"/>
  <c r="F14" i="4"/>
  <c r="H14"/>
  <c r="I16" i="1" l="1"/>
  <c r="M99" i="3"/>
  <c r="P56"/>
  <c r="D8" i="1"/>
  <c r="D7" s="1"/>
  <c r="C15" i="4"/>
  <c r="F15" s="1"/>
  <c r="H15"/>
  <c r="L99" i="3" l="1"/>
  <c r="H16" i="1"/>
  <c r="C16" i="4"/>
  <c r="F16" s="1"/>
  <c r="H16"/>
  <c r="C17" l="1"/>
  <c r="F17" s="1"/>
  <c r="H17"/>
  <c r="C18" l="1"/>
  <c r="F18" s="1"/>
  <c r="H18"/>
  <c r="C19" l="1"/>
  <c r="F19" s="1"/>
  <c r="H19"/>
  <c r="C20" l="1"/>
  <c r="F20" s="1"/>
  <c r="H20"/>
  <c r="C21" l="1"/>
  <c r="F21" s="1"/>
  <c r="H21"/>
  <c r="C22" l="1"/>
  <c r="F22" s="1"/>
  <c r="H22"/>
  <c r="C23" l="1"/>
  <c r="F23" s="1"/>
  <c r="H23"/>
  <c r="H24" l="1"/>
  <c r="C24"/>
  <c r="F24" s="1"/>
  <c r="M24" i="2" s="1"/>
  <c r="M30" s="1"/>
  <c r="E66" l="1"/>
  <c r="C25" i="4"/>
  <c r="F25" s="1"/>
  <c r="H25"/>
  <c r="C26" l="1"/>
  <c r="F26" s="1"/>
  <c r="H26"/>
  <c r="C27" l="1"/>
  <c r="F27" s="1"/>
  <c r="H27"/>
  <c r="C28" l="1"/>
  <c r="F28" s="1"/>
  <c r="H28"/>
  <c r="C29" l="1"/>
  <c r="F29" s="1"/>
  <c r="H29"/>
  <c r="C30" l="1"/>
  <c r="F30" s="1"/>
  <c r="H30"/>
  <c r="C31" l="1"/>
  <c r="F31" s="1"/>
  <c r="H31"/>
  <c r="C32" l="1"/>
  <c r="F32" s="1"/>
  <c r="H32"/>
  <c r="C33" l="1"/>
  <c r="F33" s="1"/>
  <c r="H33"/>
  <c r="C34" l="1"/>
  <c r="F34" s="1"/>
  <c r="H34"/>
  <c r="C35" l="1"/>
  <c r="F35" s="1"/>
  <c r="H35"/>
  <c r="H36" l="1"/>
  <c r="C36"/>
  <c r="F36" s="1"/>
  <c r="O24" i="2" s="1"/>
  <c r="O30" s="1"/>
  <c r="G66" l="1"/>
  <c r="C37" i="4"/>
  <c r="F37" s="1"/>
  <c r="H37"/>
  <c r="C38" l="1"/>
  <c r="F38" s="1"/>
  <c r="H38"/>
  <c r="C39" l="1"/>
  <c r="F39" s="1"/>
  <c r="H39"/>
  <c r="C40" l="1"/>
  <c r="F40" s="1"/>
  <c r="H40"/>
  <c r="C41" l="1"/>
  <c r="F41" s="1"/>
  <c r="H41"/>
  <c r="C42" l="1"/>
  <c r="F42" s="1"/>
  <c r="H42"/>
  <c r="C43" l="1"/>
  <c r="F43" s="1"/>
  <c r="H43"/>
  <c r="C44" l="1"/>
  <c r="F44" s="1"/>
  <c r="H44"/>
  <c r="C45" l="1"/>
  <c r="F45" s="1"/>
  <c r="H45"/>
  <c r="C46" l="1"/>
  <c r="F46" s="1"/>
  <c r="H46"/>
  <c r="C47" l="1"/>
  <c r="F47" s="1"/>
  <c r="H47"/>
  <c r="H48" l="1"/>
  <c r="C48"/>
  <c r="F48" s="1"/>
  <c r="Q24" i="2" s="1"/>
  <c r="Q30" s="1"/>
  <c r="H49" i="4" l="1"/>
  <c r="C49"/>
  <c r="F49" s="1"/>
  <c r="I66" i="2"/>
  <c r="H50" i="4" l="1"/>
  <c r="C50"/>
  <c r="F50" s="1"/>
  <c r="H51" l="1"/>
  <c r="C51"/>
  <c r="F51" s="1"/>
  <c r="H52" l="1"/>
  <c r="C52"/>
  <c r="F52" s="1"/>
  <c r="H53" l="1"/>
  <c r="C53"/>
  <c r="F53" s="1"/>
  <c r="H54" l="1"/>
  <c r="C54"/>
  <c r="F54" s="1"/>
  <c r="H55" l="1"/>
  <c r="C55"/>
  <c r="F55" s="1"/>
  <c r="H56" l="1"/>
  <c r="C56"/>
  <c r="F56" s="1"/>
  <c r="H57" l="1"/>
  <c r="C57"/>
  <c r="F57" s="1"/>
  <c r="H58" l="1"/>
  <c r="C58"/>
  <c r="F58" s="1"/>
  <c r="H59" l="1"/>
  <c r="C59"/>
  <c r="F59" s="1"/>
  <c r="H60" l="1"/>
  <c r="C60"/>
  <c r="F60" s="1"/>
  <c r="H61" l="1"/>
  <c r="C61"/>
  <c r="F61" s="1"/>
  <c r="H62" l="1"/>
  <c r="C62"/>
  <c r="F62" s="1"/>
  <c r="H63" l="1"/>
  <c r="C63"/>
  <c r="F63" s="1"/>
  <c r="H64" l="1"/>
  <c r="C64"/>
  <c r="F64" s="1"/>
  <c r="H65" l="1"/>
  <c r="C65"/>
  <c r="F65" s="1"/>
  <c r="H66" l="1"/>
  <c r="C66"/>
  <c r="F66" s="1"/>
  <c r="H67" l="1"/>
  <c r="C67"/>
  <c r="F67" s="1"/>
  <c r="H68" l="1"/>
  <c r="C68"/>
  <c r="F68" s="1"/>
  <c r="H69" l="1"/>
  <c r="C69"/>
  <c r="F69" s="1"/>
  <c r="H70" l="1"/>
  <c r="C70"/>
  <c r="F70" s="1"/>
  <c r="H71" l="1"/>
  <c r="C71"/>
  <c r="F71" s="1"/>
  <c r="H72" l="1"/>
  <c r="C72"/>
  <c r="F72" s="1"/>
  <c r="H73" l="1"/>
  <c r="C73"/>
  <c r="F73" s="1"/>
  <c r="H74" l="1"/>
  <c r="C74"/>
  <c r="F74" s="1"/>
  <c r="H75" l="1"/>
  <c r="C75"/>
  <c r="F75" s="1"/>
  <c r="H76" l="1"/>
  <c r="C76"/>
  <c r="F76" s="1"/>
  <c r="H77" l="1"/>
  <c r="C77"/>
  <c r="F77" s="1"/>
  <c r="H78" l="1"/>
  <c r="C78"/>
  <c r="F78" s="1"/>
  <c r="H79" l="1"/>
  <c r="C79"/>
  <c r="F79" s="1"/>
  <c r="H80" l="1"/>
  <c r="C80"/>
  <c r="F80" s="1"/>
  <c r="H81" l="1"/>
  <c r="C81"/>
  <c r="F81" s="1"/>
  <c r="H82" l="1"/>
  <c r="C82"/>
  <c r="F82" s="1"/>
  <c r="H83" l="1"/>
  <c r="C83"/>
  <c r="F83" s="1"/>
  <c r="H84" l="1"/>
  <c r="C84"/>
  <c r="F84" s="1"/>
  <c r="H85" l="1"/>
  <c r="C85"/>
  <c r="F85" s="1"/>
  <c r="H86" l="1"/>
  <c r="C86"/>
  <c r="F86" s="1"/>
  <c r="H87" l="1"/>
  <c r="C87"/>
  <c r="F87" s="1"/>
  <c r="H88" l="1"/>
  <c r="C88"/>
  <c r="F88" s="1"/>
  <c r="H89" l="1"/>
  <c r="C89"/>
  <c r="F89" s="1"/>
  <c r="H90" l="1"/>
  <c r="C90"/>
  <c r="F90" s="1"/>
  <c r="H91" l="1"/>
  <c r="C91"/>
  <c r="F91" s="1"/>
  <c r="H92" l="1"/>
  <c r="C92"/>
  <c r="F92" s="1"/>
  <c r="H93" l="1"/>
  <c r="C93"/>
  <c r="F93" s="1"/>
  <c r="H94" l="1"/>
  <c r="C94"/>
  <c r="F94" s="1"/>
  <c r="H95" l="1"/>
  <c r="C95"/>
  <c r="F95" s="1"/>
  <c r="H96" l="1"/>
  <c r="C96"/>
  <c r="F96" s="1"/>
  <c r="H97" l="1"/>
  <c r="C97"/>
  <c r="F97" s="1"/>
  <c r="H98" l="1"/>
  <c r="C98"/>
  <c r="F98" s="1"/>
  <c r="H99" l="1"/>
  <c r="C99"/>
  <c r="F99" s="1"/>
  <c r="H100" l="1"/>
  <c r="C100"/>
  <c r="F100" s="1"/>
  <c r="H101" l="1"/>
  <c r="C101"/>
  <c r="F101" s="1"/>
  <c r="H102" l="1"/>
  <c r="C102"/>
  <c r="F102" s="1"/>
  <c r="H103" l="1"/>
  <c r="C103"/>
  <c r="F103" s="1"/>
  <c r="H104" l="1"/>
  <c r="C104"/>
  <c r="F104" s="1"/>
  <c r="H105" l="1"/>
  <c r="C105"/>
  <c r="F105" s="1"/>
  <c r="H106" l="1"/>
  <c r="C106"/>
  <c r="F106" s="1"/>
  <c r="H107" l="1"/>
  <c r="C107"/>
  <c r="F107" s="1"/>
  <c r="H108" l="1"/>
  <c r="C108"/>
  <c r="F108" s="1"/>
  <c r="H109" l="1"/>
  <c r="C109"/>
  <c r="F109" s="1"/>
  <c r="H110" l="1"/>
  <c r="C110"/>
  <c r="F110" s="1"/>
  <c r="H111" l="1"/>
  <c r="C111"/>
  <c r="F111" s="1"/>
  <c r="H112" l="1"/>
  <c r="C112"/>
  <c r="F112" s="1"/>
  <c r="H113" l="1"/>
  <c r="C113"/>
  <c r="F113" s="1"/>
  <c r="H114" l="1"/>
  <c r="C114"/>
  <c r="F114" s="1"/>
  <c r="H115" l="1"/>
  <c r="C115"/>
  <c r="F115" s="1"/>
  <c r="H116" l="1"/>
  <c r="C116"/>
  <c r="F116" s="1"/>
  <c r="H117" l="1"/>
  <c r="C117"/>
  <c r="F117" s="1"/>
  <c r="H118" l="1"/>
  <c r="C118"/>
  <c r="F118" s="1"/>
  <c r="H119" l="1"/>
  <c r="C119"/>
  <c r="F119" s="1"/>
  <c r="H120" l="1"/>
  <c r="C120"/>
  <c r="F120" s="1"/>
  <c r="H121" l="1"/>
  <c r="C121"/>
  <c r="F121" s="1"/>
  <c r="H122" l="1"/>
  <c r="C122"/>
  <c r="F122" s="1"/>
  <c r="H123" l="1"/>
  <c r="C123"/>
  <c r="F123" s="1"/>
  <c r="H124" l="1"/>
  <c r="C124"/>
  <c r="F124" s="1"/>
  <c r="H125" l="1"/>
  <c r="C125"/>
  <c r="F125" s="1"/>
  <c r="H126" l="1"/>
  <c r="C126"/>
  <c r="F126" s="1"/>
  <c r="H127" l="1"/>
  <c r="C127"/>
  <c r="F127" s="1"/>
  <c r="H128" l="1"/>
  <c r="C128"/>
  <c r="F128" s="1"/>
  <c r="H129" l="1"/>
  <c r="C129"/>
  <c r="F129" s="1"/>
  <c r="H130" l="1"/>
  <c r="C130"/>
  <c r="F130" s="1"/>
  <c r="H131" l="1"/>
  <c r="C131"/>
  <c r="F131" s="1"/>
  <c r="H132" l="1"/>
  <c r="C132"/>
  <c r="F132" s="1"/>
  <c r="H133" l="1"/>
  <c r="C133"/>
  <c r="F133" s="1"/>
  <c r="H134" l="1"/>
  <c r="C134"/>
  <c r="F134" s="1"/>
  <c r="H135" l="1"/>
  <c r="C135"/>
  <c r="F135" s="1"/>
  <c r="H136" l="1"/>
  <c r="C136"/>
  <c r="F136" s="1"/>
  <c r="H137" l="1"/>
  <c r="C137"/>
  <c r="F137" s="1"/>
  <c r="H138" l="1"/>
  <c r="C138"/>
  <c r="F138" s="1"/>
  <c r="H139" l="1"/>
  <c r="C139"/>
  <c r="F139" s="1"/>
  <c r="H140" l="1"/>
  <c r="C140"/>
  <c r="F140" s="1"/>
  <c r="H141" l="1"/>
  <c r="C141"/>
  <c r="F141" s="1"/>
  <c r="H142" l="1"/>
  <c r="C142"/>
  <c r="F142" s="1"/>
  <c r="H143" l="1"/>
  <c r="C143"/>
  <c r="F143" s="1"/>
  <c r="H144" l="1"/>
  <c r="C144"/>
  <c r="F144" s="1"/>
  <c r="H145" l="1"/>
  <c r="C145"/>
  <c r="F145" s="1"/>
  <c r="H146" l="1"/>
  <c r="C146"/>
  <c r="F146" s="1"/>
  <c r="H147" l="1"/>
  <c r="C147"/>
  <c r="F147" s="1"/>
  <c r="H148" l="1"/>
  <c r="C148"/>
  <c r="F148" s="1"/>
  <c r="H149" l="1"/>
  <c r="C149"/>
  <c r="F149" s="1"/>
  <c r="H150" l="1"/>
  <c r="C150"/>
  <c r="F150" s="1"/>
  <c r="H151" l="1"/>
  <c r="C151"/>
  <c r="F151" s="1"/>
  <c r="H152" l="1"/>
  <c r="C152"/>
  <c r="F152" s="1"/>
  <c r="H153" l="1"/>
  <c r="C153"/>
  <c r="F153" s="1"/>
  <c r="H154" l="1"/>
  <c r="C154"/>
  <c r="F154" s="1"/>
  <c r="H155" l="1"/>
  <c r="C155"/>
  <c r="F155" s="1"/>
  <c r="H156" l="1"/>
  <c r="C156"/>
  <c r="F156" s="1"/>
  <c r="H157" l="1"/>
  <c r="C157"/>
  <c r="F157" s="1"/>
  <c r="H158" l="1"/>
  <c r="C158"/>
  <c r="F158" s="1"/>
  <c r="H159" l="1"/>
  <c r="C159"/>
  <c r="F159" s="1"/>
  <c r="H160" l="1"/>
  <c r="C160"/>
  <c r="F160" s="1"/>
  <c r="H161" l="1"/>
  <c r="C161"/>
  <c r="F161" s="1"/>
  <c r="H162" l="1"/>
  <c r="C162"/>
  <c r="F162" s="1"/>
  <c r="H163" l="1"/>
  <c r="C163"/>
  <c r="F163" s="1"/>
  <c r="H164" l="1"/>
  <c r="C164"/>
  <c r="F164" s="1"/>
  <c r="H165" l="1"/>
  <c r="C165"/>
  <c r="F165" s="1"/>
  <c r="H166" l="1"/>
  <c r="C166"/>
  <c r="F166" s="1"/>
  <c r="H167" l="1"/>
  <c r="C167"/>
  <c r="F167" s="1"/>
  <c r="H168" l="1"/>
  <c r="C168"/>
  <c r="F168" s="1"/>
  <c r="H169" l="1"/>
  <c r="C169"/>
  <c r="F169" s="1"/>
  <c r="H170" l="1"/>
  <c r="C170"/>
  <c r="F170" s="1"/>
  <c r="H171" l="1"/>
  <c r="C171"/>
  <c r="F171" s="1"/>
  <c r="H172" l="1"/>
  <c r="C172"/>
  <c r="F172" s="1"/>
  <c r="H173" l="1"/>
  <c r="C173"/>
  <c r="F173" s="1"/>
  <c r="H174" l="1"/>
  <c r="C174"/>
  <c r="F174" s="1"/>
  <c r="H175" l="1"/>
  <c r="C175"/>
  <c r="F175" s="1"/>
  <c r="H176" l="1"/>
  <c r="C176"/>
  <c r="F176" s="1"/>
  <c r="H177" l="1"/>
  <c r="C177"/>
  <c r="F177" s="1"/>
  <c r="H178" l="1"/>
  <c r="C178"/>
  <c r="F178" s="1"/>
  <c r="H179" l="1"/>
  <c r="C179"/>
  <c r="F179" s="1"/>
  <c r="H180" l="1"/>
  <c r="C180"/>
  <c r="F180" s="1"/>
  <c r="H181" l="1"/>
  <c r="C181"/>
  <c r="F181" s="1"/>
  <c r="H182" l="1"/>
  <c r="C182"/>
  <c r="F182" s="1"/>
  <c r="H183" l="1"/>
  <c r="C183"/>
  <c r="F183" s="1"/>
  <c r="H184" l="1"/>
  <c r="C184"/>
  <c r="F184" s="1"/>
  <c r="H185" l="1"/>
  <c r="C185"/>
  <c r="F185" s="1"/>
  <c r="H186" l="1"/>
  <c r="C186"/>
  <c r="F186" s="1"/>
  <c r="H187" l="1"/>
  <c r="C187"/>
  <c r="F187" s="1"/>
  <c r="H188" l="1"/>
  <c r="C188"/>
  <c r="F188" s="1"/>
  <c r="H189" l="1"/>
  <c r="C189"/>
  <c r="F189" s="1"/>
  <c r="H190" l="1"/>
  <c r="C190"/>
  <c r="F190" s="1"/>
  <c r="H191" l="1"/>
  <c r="C191"/>
  <c r="F191" s="1"/>
  <c r="H192" l="1"/>
  <c r="C192"/>
  <c r="F192" s="1"/>
  <c r="J36" i="2"/>
  <c r="J23"/>
  <c r="I49"/>
  <c r="C44" i="1"/>
  <c r="D41"/>
  <c r="G75" i="2"/>
  <c r="N20"/>
  <c r="R20"/>
  <c r="F36"/>
  <c r="E49"/>
  <c r="F23"/>
  <c r="G49"/>
  <c r="H36"/>
  <c r="E73"/>
  <c r="N38"/>
  <c r="I73"/>
  <c r="R38"/>
  <c r="P38"/>
  <c r="G73"/>
  <c r="I74"/>
  <c r="E45"/>
  <c r="I45"/>
  <c r="D44" i="1"/>
  <c r="R52" i="2"/>
  <c r="R54"/>
  <c r="C41" i="1"/>
  <c r="Q38" i="2"/>
  <c r="P20"/>
  <c r="G74"/>
  <c r="I65"/>
  <c r="I67"/>
  <c r="G72"/>
  <c r="E41" i="1"/>
  <c r="P52" i="2"/>
  <c r="P54"/>
  <c r="N54"/>
  <c r="M38"/>
  <c r="O17"/>
  <c r="F43"/>
  <c r="F45"/>
  <c r="N30"/>
  <c r="G65"/>
  <c r="G67"/>
  <c r="E44" i="1"/>
  <c r="O38" i="2"/>
  <c r="J43"/>
  <c r="J45"/>
  <c r="E74"/>
  <c r="N52"/>
  <c r="K97" i="3"/>
  <c r="K101"/>
  <c r="M48" i="2"/>
  <c r="M52"/>
  <c r="M54"/>
  <c r="M97" i="3"/>
  <c r="M101"/>
  <c r="Q48" i="2"/>
  <c r="Q52"/>
  <c r="Q54"/>
  <c r="R30"/>
  <c r="L97" i="3"/>
  <c r="L101"/>
  <c r="O48" i="2"/>
  <c r="O52"/>
  <c r="O54"/>
  <c r="P30"/>
  <c r="E65"/>
  <c r="E67"/>
  <c r="H43"/>
  <c r="H45"/>
  <c r="Q17"/>
  <c r="X45"/>
  <c r="E40"/>
  <c r="E43"/>
  <c r="E72"/>
  <c r="E75"/>
  <c r="Q34"/>
  <c r="E34" i="1"/>
  <c r="E37"/>
  <c r="E39"/>
  <c r="E43"/>
  <c r="Q13" i="2"/>
  <c r="Q20"/>
  <c r="Y44"/>
  <c r="Y45"/>
  <c r="I40"/>
  <c r="I43"/>
  <c r="I72"/>
  <c r="I75"/>
  <c r="G40"/>
  <c r="G43"/>
  <c r="G45"/>
  <c r="H23"/>
  <c r="X43"/>
  <c r="C39" i="1"/>
  <c r="C43"/>
  <c r="M13" i="2"/>
  <c r="M20"/>
  <c r="U44"/>
  <c r="U45"/>
  <c r="M34"/>
  <c r="C34" i="1"/>
  <c r="C37"/>
  <c r="D39"/>
  <c r="D43"/>
  <c r="O13" i="2"/>
  <c r="O20"/>
  <c r="W44"/>
  <c r="W45"/>
  <c r="O34"/>
  <c r="D34" i="1"/>
  <c r="D37"/>
</calcChain>
</file>

<file path=xl/sharedStrings.xml><?xml version="1.0" encoding="utf-8"?>
<sst xmlns="http://schemas.openxmlformats.org/spreadsheetml/2006/main" count="246" uniqueCount="176">
  <si>
    <t>COSTI</t>
  </si>
  <si>
    <t>RICAVI</t>
  </si>
  <si>
    <t>AMMORTAMENTI</t>
  </si>
  <si>
    <t>IMPOSTE E TASSE</t>
  </si>
  <si>
    <t>UTILE D'ESERCIZIO</t>
  </si>
  <si>
    <t>TOTALE COSTI</t>
  </si>
  <si>
    <t>TOTALE A PAREGGIO</t>
  </si>
  <si>
    <t>,</t>
  </si>
  <si>
    <t>1° ANNO</t>
  </si>
  <si>
    <t>2° ANNO</t>
  </si>
  <si>
    <t>MATERIE PRIME E DI CONSUMO</t>
  </si>
  <si>
    <t>SERVIZI DI PRODUZIONE</t>
  </si>
  <si>
    <t>Energia elettrica e forza motrice</t>
  </si>
  <si>
    <t>Acqua</t>
  </si>
  <si>
    <t>Telefono</t>
  </si>
  <si>
    <t>Riscaldamento</t>
  </si>
  <si>
    <t>Spese amministrative e contabili</t>
  </si>
  <si>
    <t>Spese commerciali e pubblicità</t>
  </si>
  <si>
    <t>Mnutenzioni e riparazioni</t>
  </si>
  <si>
    <t>PERSONALE</t>
  </si>
  <si>
    <t>3° ANNO</t>
  </si>
  <si>
    <t>RICAVI D'ESERCIZIO</t>
  </si>
  <si>
    <t>Assicurazioni</t>
  </si>
  <si>
    <t>AFFITTO LOCALI</t>
  </si>
  <si>
    <t>UTILE ANTEIMPOSTE</t>
  </si>
  <si>
    <t>IMPOSTE D'ESERCIZIO</t>
  </si>
  <si>
    <t>RIMANENZE INIZIALI</t>
  </si>
  <si>
    <t>Altro</t>
  </si>
  <si>
    <t>Collaborazioni esterne</t>
  </si>
  <si>
    <t>Acquisto materie prime</t>
  </si>
  <si>
    <t>Materiale di consumo</t>
  </si>
  <si>
    <t>Carburante</t>
  </si>
  <si>
    <t>Altri costi</t>
  </si>
  <si>
    <t>SIMULAZIONE CONTO ECONOMICO TRIENNALE</t>
  </si>
  <si>
    <t>PROSPETTO PREVISIONALE IMPIEGHI  E FONTI DI FINANZIAMENTO</t>
  </si>
  <si>
    <t xml:space="preserve">IMPIEGHI </t>
  </si>
  <si>
    <t>%</t>
  </si>
  <si>
    <t>FONTI DI FINANZIAMENTO</t>
  </si>
  <si>
    <t>IMPIEGHI IMMOBILIZZATI</t>
  </si>
  <si>
    <t>PATRIMONIO NETTO</t>
  </si>
  <si>
    <t>ATTREZZATURA</t>
  </si>
  <si>
    <t>CAPITALE SOCIALE</t>
  </si>
  <si>
    <t>MENO FONDO AMMORTAMENTO</t>
  </si>
  <si>
    <t>MACCHINARI</t>
  </si>
  <si>
    <t>UTILE IN CORSO</t>
  </si>
  <si>
    <t>AUTOVEICOLI</t>
  </si>
  <si>
    <t>SPESE DI COSTITUZIONE</t>
  </si>
  <si>
    <t>AVVIAMENTO</t>
  </si>
  <si>
    <t>D</t>
  </si>
  <si>
    <t>TOTALE PATRIMONIO NETTO</t>
  </si>
  <si>
    <t xml:space="preserve">ALTRE SPESE DI STRUTTURA </t>
  </si>
  <si>
    <t>FONTI DI FINANZ A MEDIO LUNGO</t>
  </si>
  <si>
    <t>A</t>
  </si>
  <si>
    <t>TOTALE ATTIVITA' IMMOBILIZZATE</t>
  </si>
  <si>
    <t>MUTUI</t>
  </si>
  <si>
    <t>IMPIEGHI CORRENTI</t>
  </si>
  <si>
    <t>FINANZIAMENTI A MEDIO</t>
  </si>
  <si>
    <t xml:space="preserve">SCORTE </t>
  </si>
  <si>
    <t>ALTRI FINANZIAMENTI A MEDIO</t>
  </si>
  <si>
    <t>CREDITI VERSO CLIENTI</t>
  </si>
  <si>
    <t>F</t>
  </si>
  <si>
    <t>TOTALE FONTI DI FINANZ A M/L</t>
  </si>
  <si>
    <t>FONTI DI FINANZ. A BREVE TERM.</t>
  </si>
  <si>
    <t>BANCHE C/ ANTICIPI</t>
  </si>
  <si>
    <t>B</t>
  </si>
  <si>
    <t>TOTALE ATTIVITA' CORRENTI</t>
  </si>
  <si>
    <t>LIQUIDITA'</t>
  </si>
  <si>
    <t>G</t>
  </si>
  <si>
    <t>TOT  FIN A BREVE ONEROSI</t>
  </si>
  <si>
    <t>BANCA C/C</t>
  </si>
  <si>
    <t>DEBITI CORRENTI</t>
  </si>
  <si>
    <t>FORNITORI</t>
  </si>
  <si>
    <t>C</t>
  </si>
  <si>
    <t xml:space="preserve">TOTALE LIQUIDITA' </t>
  </si>
  <si>
    <t>A+B+C</t>
  </si>
  <si>
    <t xml:space="preserve">TOTALE DEGLI IMPIEGHI </t>
  </si>
  <si>
    <t>(OVVERO TOTALE ATTIVO)</t>
  </si>
  <si>
    <t>IMPOSTE E TASSE CORRENTI</t>
  </si>
  <si>
    <t>CHECK</t>
  </si>
  <si>
    <t>H</t>
  </si>
  <si>
    <t>TOT. DEBITI CORRENTI NON FINANZ.</t>
  </si>
  <si>
    <t>D+F+G+H</t>
  </si>
  <si>
    <t>TOTALE DELLE FONTI</t>
  </si>
  <si>
    <t>(OVVERO TOTALE PASSIVO)</t>
  </si>
  <si>
    <t>BENI STRUMENTALI PREVISTI</t>
  </si>
  <si>
    <t>€</t>
  </si>
  <si>
    <t>PREVISIONE DI UTILIZZO</t>
  </si>
  <si>
    <t>AMMORTAMENTO</t>
  </si>
  <si>
    <t>TOTALE BENI STRUMENTALI</t>
  </si>
  <si>
    <t>DATA INIZIO</t>
  </si>
  <si>
    <t>RATA</t>
  </si>
  <si>
    <t>QUOTA CAPITALE</t>
  </si>
  <si>
    <t>IMPORTO DEL MUTUO</t>
  </si>
  <si>
    <t>DURATA in anni</t>
  </si>
  <si>
    <t>TASSO</t>
  </si>
  <si>
    <t>PAGAMENTI in un anno</t>
  </si>
  <si>
    <t>NR PAGAMENTI</t>
  </si>
  <si>
    <t>INTERESSE</t>
  </si>
  <si>
    <t>PERIODO</t>
  </si>
  <si>
    <t>DATA</t>
  </si>
  <si>
    <t>PRESTITO</t>
  </si>
  <si>
    <t>QUOTA INTERESSE</t>
  </si>
  <si>
    <t>DEBITO RESIDUO</t>
  </si>
  <si>
    <t>TOTALE INTERESSE</t>
  </si>
  <si>
    <t>TOTALE PAGATO</t>
  </si>
  <si>
    <t>TASSO PREVISTO</t>
  </si>
  <si>
    <t>N. RATE IN UN ANNO</t>
  </si>
  <si>
    <t>PREVISIONE TEMPI DI INCASSO</t>
  </si>
  <si>
    <t xml:space="preserve">ES 1 </t>
  </si>
  <si>
    <t>ES 2</t>
  </si>
  <si>
    <t>ES 3</t>
  </si>
  <si>
    <t>FLUSSO AMMORTAMENTI</t>
  </si>
  <si>
    <t>PREVISIONE COSTI</t>
  </si>
  <si>
    <t>TOTALE</t>
  </si>
  <si>
    <t>RIMANENZE DI MERCI</t>
  </si>
  <si>
    <t>prevedere la scorta minima necessaria</t>
  </si>
  <si>
    <t>COSTI PER SERVIZI</t>
  </si>
  <si>
    <t>% su ricavi</t>
  </si>
  <si>
    <t>Manutenzioni e riparazioni</t>
  </si>
  <si>
    <t>RICAVI DIVERSI / CONTRIBUTI</t>
  </si>
  <si>
    <t>DATA INIZIO PAGAMENTI</t>
  </si>
  <si>
    <t>INTERESSI PASSIVI MUTUO</t>
  </si>
  <si>
    <t>INTERESSI PASSIVI CC</t>
  </si>
  <si>
    <t>CRESCITA 3° ANNO</t>
  </si>
  <si>
    <t>Ricavi diversi / contributi</t>
  </si>
  <si>
    <t>PREVISIONE PAGAMENTI</t>
  </si>
  <si>
    <t>DOPO QUANTI GIORNI</t>
  </si>
  <si>
    <t>VIENE PAGATA LA</t>
  </si>
  <si>
    <t>FATTURA DEL FORNITORE</t>
  </si>
  <si>
    <t>MATERIE PRIME</t>
  </si>
  <si>
    <t xml:space="preserve">PREVISIONE PAGAMENTO </t>
  </si>
  <si>
    <t>COSTI SERVIZI</t>
  </si>
  <si>
    <t>PERSONALE AFFITTI</t>
  </si>
  <si>
    <t>ALTRI DEBITI NON FINANZIARI</t>
  </si>
  <si>
    <t>IRES O IRI</t>
  </si>
  <si>
    <t>IRAP</t>
  </si>
  <si>
    <t>UTILI A NUOVO</t>
  </si>
  <si>
    <t>PRELIEVI  O DIVIDENDI (con segno -)</t>
  </si>
  <si>
    <t>MARGINE PATRIMONIALE</t>
  </si>
  <si>
    <t>MARGINE ATTIVO CORRENTE</t>
  </si>
  <si>
    <t>IN EVIDENZA</t>
  </si>
  <si>
    <t>PREVISIONE RICAVI  ESERCIZI</t>
  </si>
  <si>
    <t>N. GIORNI</t>
  </si>
  <si>
    <t>PREVISIONE TASSO PASSIVO C/C</t>
  </si>
  <si>
    <t>CRESCITA 2° ANNO</t>
  </si>
  <si>
    <t>PRIMO ANNO</t>
  </si>
  <si>
    <t>SECONDO ANNO</t>
  </si>
  <si>
    <t>TERZO ANNO</t>
  </si>
  <si>
    <t xml:space="preserve">RIMBORSO IN ANNI </t>
  </si>
  <si>
    <t>MUTUO PREVISTO</t>
  </si>
  <si>
    <t>per esempio: 12 rate mensili</t>
  </si>
  <si>
    <t>numero di anni</t>
  </si>
  <si>
    <t>importo in €</t>
  </si>
  <si>
    <t>tasso in vigore</t>
  </si>
  <si>
    <t>in numero di anni</t>
  </si>
  <si>
    <t>PREVISIONE RICAVI</t>
  </si>
  <si>
    <t>Inserire la previsione relativa a un intero anno</t>
  </si>
  <si>
    <t>Entro quanti giorni la fattura emessa verrà probabilmente pagata dal cliente</t>
  </si>
  <si>
    <t>TEMPI INCASSO</t>
  </si>
  <si>
    <t>numero di giorni medi</t>
  </si>
  <si>
    <t>percentuale del tasso passivo</t>
  </si>
  <si>
    <t>Previsione dei tempi di pagamento dei fornitori</t>
  </si>
  <si>
    <t>ALTRI PAGAMENTI</t>
  </si>
  <si>
    <t>numero di giorni</t>
  </si>
  <si>
    <t>percentuale</t>
  </si>
  <si>
    <t>Incidenza consumo materie prime</t>
  </si>
  <si>
    <t>RIMANENZE FINALI</t>
  </si>
  <si>
    <t>SE IL SIMULATORE INDICA UN IMPORTO TRA LE BANCHE C ANTICIPI (CASELLE ARANCIONI) VUOL DIRE CHE LA PREVISIONE INSERITA DEVE ESSERE SOSTENUTA CON LA RICHIESTA DI SCOPERTI IN CONTO CORRENTE</t>
  </si>
  <si>
    <t>NOTA</t>
  </si>
  <si>
    <t>QUESTO MARGINE DEVE SEMPRE ESSERE POSITIVO IN QUANTO LE PASSIVITA' A MEDIO E LUNGO TERMINE E IL PATRIMONIO NETTO DEVONO ESSERE SUPERIORI AGLI IMPIEGHI IMMOBILIZZATI</t>
  </si>
  <si>
    <t>IL RISULTATO POSITIVO GARANTISCE CHE L'AZIENDA POTRA' FAR FRONTE AL PAGAMENTO DEI DEBITI A BREVE CON L'INCASSO DEI CREDITI A BREVE E CON LA LIQUIDITA' IN CASSA</t>
  </si>
  <si>
    <t>MUTUO - IPOTESI PIANO DI AMMORTAMENTO</t>
  </si>
  <si>
    <t>INPUT - COMPILA LE CASELLE VERDI INSERENDO I DATI CHE HAI PREVISTO</t>
  </si>
  <si>
    <t>Inserisci nelle caselle verdi PRELIEVI O DIVIDENDI l'importo che prevedi di prelevare per te. Questo importo NON può essere più alto dell'utile d'esercizio.</t>
  </si>
  <si>
    <t>SE INVECE VIENE INDICATO UN IMPORTO TRA LE BANCHE C/C (CASELLE GIALLE) VUOLE DIRE CHE LA PREVISIONE CONSENTE DI AVERE UNA LIQUIDITA' DISPONIBILE</t>
  </si>
  <si>
    <t>www.be-startuplazio.it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</si>
</sst>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_-;_-@_-"/>
    <numFmt numFmtId="166" formatCode="&quot;€&quot;#,##0.00;[Red]\-&quot;€&quot;#,##0.00"/>
    <numFmt numFmtId="167" formatCode="#,##0_ ;[Red]\-#,##0\ "/>
  </numFmts>
  <fonts count="2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/>
      <sz val="10"/>
      <name val="Arial"/>
      <family val="2"/>
    </font>
    <font>
      <b/>
      <sz val="10"/>
      <name val="Geneva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4"/>
      <color rgb="FF00B0F0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3" tint="0.399975585192419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91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10" fontId="0" fillId="0" borderId="0" xfId="3" applyNumberFormat="1" applyFont="1"/>
    <xf numFmtId="0" fontId="0" fillId="0" borderId="0" xfId="0" applyAlignment="1" applyProtection="1">
      <alignment horizontal="center"/>
    </xf>
    <xf numFmtId="0" fontId="0" fillId="0" borderId="0" xfId="0" applyFill="1"/>
    <xf numFmtId="14" fontId="0" fillId="0" borderId="0" xfId="0" applyNumberFormat="1" applyFill="1"/>
    <xf numFmtId="165" fontId="0" fillId="0" borderId="0" xfId="2" applyNumberFormat="1" applyFont="1"/>
    <xf numFmtId="166" fontId="0" fillId="0" borderId="0" xfId="0" applyNumberFormat="1"/>
    <xf numFmtId="165" fontId="0" fillId="0" borderId="0" xfId="0" applyNumberFormat="1"/>
    <xf numFmtId="165" fontId="14" fillId="0" borderId="0" xfId="0" applyNumberFormat="1" applyFont="1"/>
    <xf numFmtId="41" fontId="0" fillId="0" borderId="0" xfId="2" applyFont="1"/>
    <xf numFmtId="41" fontId="0" fillId="0" borderId="0" xfId="0" applyNumberFormat="1"/>
    <xf numFmtId="0" fontId="14" fillId="0" borderId="0" xfId="0" applyFont="1"/>
    <xf numFmtId="164" fontId="0" fillId="0" borderId="26" xfId="1" applyNumberFormat="1" applyFont="1" applyBorder="1" applyAlignment="1">
      <alignment horizontal="center"/>
    </xf>
    <xf numFmtId="9" fontId="0" fillId="0" borderId="0" xfId="3" applyFont="1" applyFill="1" applyBorder="1" applyAlignment="1" applyProtection="1">
      <alignment horizontal="center"/>
      <protection locked="0"/>
    </xf>
    <xf numFmtId="9" fontId="2" fillId="0" borderId="0" xfId="3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</xf>
    <xf numFmtId="0" fontId="0" fillId="0" borderId="0" xfId="0" applyProtection="1"/>
    <xf numFmtId="43" fontId="0" fillId="0" borderId="0" xfId="1" applyFont="1" applyProtection="1"/>
    <xf numFmtId="0" fontId="2" fillId="0" borderId="0" xfId="0" applyFont="1" applyProtection="1"/>
    <xf numFmtId="0" fontId="9" fillId="0" borderId="26" xfId="0" applyFont="1" applyBorder="1" applyProtection="1"/>
    <xf numFmtId="43" fontId="0" fillId="0" borderId="26" xfId="1" applyFont="1" applyBorder="1" applyProtection="1"/>
    <xf numFmtId="9" fontId="9" fillId="0" borderId="26" xfId="3" applyFont="1" applyBorder="1" applyProtection="1"/>
    <xf numFmtId="0" fontId="9" fillId="0" borderId="27" xfId="0" applyFont="1" applyBorder="1" applyProtection="1"/>
    <xf numFmtId="0" fontId="9" fillId="0" borderId="28" xfId="0" applyFont="1" applyBorder="1" applyProtection="1"/>
    <xf numFmtId="0" fontId="9" fillId="0" borderId="29" xfId="0" applyFont="1" applyBorder="1" applyProtection="1"/>
    <xf numFmtId="43" fontId="9" fillId="0" borderId="26" xfId="1" applyFont="1" applyBorder="1" applyProtection="1"/>
    <xf numFmtId="0" fontId="0" fillId="0" borderId="29" xfId="0" applyBorder="1" applyProtection="1"/>
    <xf numFmtId="0" fontId="0" fillId="0" borderId="28" xfId="0" applyBorder="1" applyProtection="1"/>
    <xf numFmtId="9" fontId="0" fillId="0" borderId="26" xfId="3" applyFont="1" applyBorder="1" applyProtection="1"/>
    <xf numFmtId="4" fontId="6" fillId="0" borderId="9" xfId="0" applyNumberFormat="1" applyFont="1" applyBorder="1" applyProtection="1"/>
    <xf numFmtId="0" fontId="0" fillId="0" borderId="1" xfId="0" applyBorder="1" applyProtection="1"/>
    <xf numFmtId="4" fontId="2" fillId="0" borderId="2" xfId="0" applyNumberFormat="1" applyFont="1" applyBorder="1" applyProtection="1"/>
    <xf numFmtId="4" fontId="0" fillId="0" borderId="9" xfId="0" applyNumberFormat="1" applyBorder="1" applyProtection="1"/>
    <xf numFmtId="4" fontId="0" fillId="0" borderId="8" xfId="0" applyNumberFormat="1" applyBorder="1" applyProtection="1"/>
    <xf numFmtId="4" fontId="0" fillId="0" borderId="2" xfId="0" applyNumberFormat="1" applyBorder="1" applyProtection="1"/>
    <xf numFmtId="4" fontId="1" fillId="0" borderId="2" xfId="0" applyNumberFormat="1" applyFont="1" applyBorder="1" applyProtection="1"/>
    <xf numFmtId="4" fontId="0" fillId="0" borderId="15" xfId="0" applyNumberFormat="1" applyBorder="1" applyProtection="1"/>
    <xf numFmtId="4" fontId="6" fillId="0" borderId="8" xfId="0" applyNumberFormat="1" applyFont="1" applyBorder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wrapText="1"/>
    </xf>
    <xf numFmtId="4" fontId="1" fillId="0" borderId="8" xfId="0" applyNumberFormat="1" applyFont="1" applyBorder="1" applyProtection="1"/>
    <xf numFmtId="0" fontId="1" fillId="0" borderId="1" xfId="0" applyFont="1" applyBorder="1" applyProtection="1"/>
    <xf numFmtId="4" fontId="2" fillId="0" borderId="15" xfId="0" applyNumberFormat="1" applyFont="1" applyBorder="1" applyProtection="1"/>
    <xf numFmtId="4" fontId="2" fillId="0" borderId="8" xfId="0" applyNumberFormat="1" applyFont="1" applyBorder="1" applyProtection="1"/>
    <xf numFmtId="4" fontId="0" fillId="0" borderId="12" xfId="0" applyNumberFormat="1" applyBorder="1" applyProtection="1"/>
    <xf numFmtId="4" fontId="1" fillId="0" borderId="16" xfId="0" applyNumberFormat="1" applyFont="1" applyBorder="1" applyProtection="1"/>
    <xf numFmtId="4" fontId="0" fillId="0" borderId="14" xfId="0" applyNumberFormat="1" applyBorder="1" applyProtection="1"/>
    <xf numFmtId="4" fontId="0" fillId="0" borderId="13" xfId="0" applyNumberFormat="1" applyBorder="1" applyProtection="1"/>
    <xf numFmtId="0" fontId="1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1" fillId="0" borderId="0" xfId="0" applyFont="1" applyProtection="1"/>
    <xf numFmtId="43" fontId="0" fillId="0" borderId="26" xfId="1" applyFont="1" applyFill="1" applyBorder="1" applyProtection="1"/>
    <xf numFmtId="43" fontId="1" fillId="2" borderId="26" xfId="1" applyFont="1" applyFill="1" applyBorder="1" applyProtection="1"/>
    <xf numFmtId="43" fontId="16" fillId="0" borderId="0" xfId="0" applyNumberFormat="1" applyFont="1" applyProtection="1">
      <protection hidden="1"/>
    </xf>
    <xf numFmtId="9" fontId="0" fillId="0" borderId="9" xfId="3" applyFont="1" applyBorder="1" applyProtection="1"/>
    <xf numFmtId="164" fontId="16" fillId="0" borderId="0" xfId="0" applyNumberFormat="1" applyFont="1"/>
    <xf numFmtId="0" fontId="16" fillId="0" borderId="0" xfId="0" applyFont="1"/>
    <xf numFmtId="164" fontId="16" fillId="0" borderId="0" xfId="1" applyNumberFormat="1" applyFont="1"/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  <xf numFmtId="164" fontId="1" fillId="0" borderId="26" xfId="0" applyNumberFormat="1" applyFont="1" applyFill="1" applyBorder="1" applyAlignment="1">
      <alignment horizontal="center"/>
    </xf>
    <xf numFmtId="43" fontId="0" fillId="0" borderId="0" xfId="3" applyNumberFormat="1" applyFont="1" applyFill="1" applyBorder="1" applyAlignment="1" applyProtection="1">
      <alignment horizontal="center"/>
    </xf>
    <xf numFmtId="0" fontId="4" fillId="0" borderId="13" xfId="0" applyFont="1" applyBorder="1"/>
    <xf numFmtId="0" fontId="4" fillId="0" borderId="31" xfId="0" applyFont="1" applyBorder="1" applyAlignment="1">
      <alignment horizontal="center"/>
    </xf>
    <xf numFmtId="0" fontId="4" fillId="0" borderId="12" xfId="0" applyFont="1" applyBorder="1"/>
    <xf numFmtId="0" fontId="4" fillId="0" borderId="32" xfId="0" applyFont="1" applyBorder="1"/>
    <xf numFmtId="0" fontId="4" fillId="0" borderId="33" xfId="0" applyFont="1" applyBorder="1" applyAlignment="1">
      <alignment horizontal="center"/>
    </xf>
    <xf numFmtId="0" fontId="4" fillId="0" borderId="34" xfId="0" applyFont="1" applyBorder="1"/>
    <xf numFmtId="0" fontId="2" fillId="0" borderId="32" xfId="0" applyFont="1" applyBorder="1" applyAlignment="1">
      <alignment horizontal="center"/>
    </xf>
    <xf numFmtId="0" fontId="0" fillId="0" borderId="34" xfId="0" applyBorder="1"/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0" fillId="0" borderId="36" xfId="0" applyBorder="1"/>
    <xf numFmtId="0" fontId="0" fillId="0" borderId="36" xfId="0" applyBorder="1" applyAlignment="1">
      <alignment horizontal="center"/>
    </xf>
    <xf numFmtId="0" fontId="0" fillId="0" borderId="2" xfId="0" applyBorder="1"/>
    <xf numFmtId="0" fontId="16" fillId="0" borderId="36" xfId="0" applyFont="1" applyBorder="1"/>
    <xf numFmtId="0" fontId="16" fillId="0" borderId="2" xfId="0" applyFont="1" applyBorder="1"/>
    <xf numFmtId="164" fontId="0" fillId="0" borderId="26" xfId="3" applyNumberFormat="1" applyFont="1" applyFill="1" applyBorder="1" applyAlignment="1" applyProtection="1">
      <alignment horizontal="center"/>
    </xf>
    <xf numFmtId="0" fontId="0" fillId="0" borderId="0" xfId="0" applyBorder="1" applyProtection="1"/>
    <xf numFmtId="9" fontId="0" fillId="0" borderId="8" xfId="3" applyFont="1" applyBorder="1" applyProtection="1"/>
    <xf numFmtId="4" fontId="2" fillId="0" borderId="41" xfId="0" applyNumberFormat="1" applyFont="1" applyBorder="1" applyProtection="1"/>
    <xf numFmtId="0" fontId="0" fillId="0" borderId="23" xfId="0" applyBorder="1" applyProtection="1"/>
    <xf numFmtId="0" fontId="0" fillId="0" borderId="42" xfId="0" applyBorder="1" applyProtection="1"/>
    <xf numFmtId="0" fontId="3" fillId="0" borderId="3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1" fillId="0" borderId="43" xfId="0" applyFont="1" applyFill="1" applyBorder="1" applyAlignment="1" applyProtection="1">
      <alignment horizontal="center" vertical="center"/>
    </xf>
    <xf numFmtId="0" fontId="1" fillId="0" borderId="44" xfId="0" applyFont="1" applyFill="1" applyBorder="1" applyAlignment="1" applyProtection="1">
      <alignment horizontal="center" vertical="center"/>
    </xf>
    <xf numFmtId="0" fontId="0" fillId="0" borderId="45" xfId="0" applyBorder="1"/>
    <xf numFmtId="0" fontId="0" fillId="0" borderId="0" xfId="0" applyBorder="1" applyAlignment="1">
      <alignment horizontal="center"/>
    </xf>
    <xf numFmtId="0" fontId="0" fillId="0" borderId="46" xfId="0" applyBorder="1"/>
    <xf numFmtId="0" fontId="13" fillId="0" borderId="45" xfId="0" applyFont="1" applyBorder="1"/>
    <xf numFmtId="10" fontId="0" fillId="0" borderId="0" xfId="3" applyNumberFormat="1" applyFont="1" applyBorder="1"/>
    <xf numFmtId="43" fontId="0" fillId="0" borderId="0" xfId="0" applyNumberFormat="1" applyBorder="1"/>
    <xf numFmtId="43" fontId="0" fillId="0" borderId="46" xfId="0" applyNumberFormat="1" applyBorder="1"/>
    <xf numFmtId="0" fontId="11" fillId="0" borderId="45" xfId="0" applyFont="1" applyBorder="1"/>
    <xf numFmtId="164" fontId="0" fillId="0" borderId="0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2" fillId="0" borderId="45" xfId="0" applyFont="1" applyBorder="1"/>
    <xf numFmtId="0" fontId="1" fillId="0" borderId="45" xfId="0" applyFont="1" applyBorder="1"/>
    <xf numFmtId="0" fontId="2" fillId="0" borderId="0" xfId="0" applyFont="1" applyBorder="1" applyAlignment="1">
      <alignment horizontal="left"/>
    </xf>
    <xf numFmtId="0" fontId="2" fillId="0" borderId="45" xfId="0" applyFont="1" applyBorder="1"/>
    <xf numFmtId="0" fontId="2" fillId="0" borderId="0" xfId="0" applyFont="1" applyBorder="1" applyAlignment="1">
      <alignment horizontal="right"/>
    </xf>
    <xf numFmtId="0" fontId="2" fillId="0" borderId="45" xfId="0" applyFont="1" applyFill="1" applyBorder="1"/>
    <xf numFmtId="0" fontId="0" fillId="0" borderId="0" xfId="0" applyFill="1" applyBorder="1"/>
    <xf numFmtId="164" fontId="16" fillId="0" borderId="0" xfId="0" applyNumberFormat="1" applyFont="1" applyBorder="1"/>
    <xf numFmtId="164" fontId="16" fillId="0" borderId="46" xfId="0" applyNumberFormat="1" applyFont="1" applyBorder="1"/>
    <xf numFmtId="9" fontId="0" fillId="0" borderId="0" xfId="3" applyFont="1" applyBorder="1"/>
    <xf numFmtId="0" fontId="16" fillId="0" borderId="0" xfId="0" applyFont="1" applyBorder="1"/>
    <xf numFmtId="0" fontId="16" fillId="0" borderId="46" xfId="0" applyFont="1" applyBorder="1"/>
    <xf numFmtId="0" fontId="2" fillId="0" borderId="45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4" fontId="16" fillId="0" borderId="0" xfId="1" applyNumberFormat="1" applyFont="1" applyBorder="1"/>
    <xf numFmtId="164" fontId="16" fillId="0" borderId="46" xfId="1" applyNumberFormat="1" applyFont="1" applyBorder="1"/>
    <xf numFmtId="0" fontId="1" fillId="0" borderId="45" xfId="0" applyFont="1" applyFill="1" applyBorder="1"/>
    <xf numFmtId="0" fontId="1" fillId="0" borderId="0" xfId="0" applyFont="1" applyBorder="1" applyAlignment="1">
      <alignment horizontal="center"/>
    </xf>
    <xf numFmtId="0" fontId="0" fillId="0" borderId="45" xfId="0" applyFont="1" applyFill="1" applyBorder="1"/>
    <xf numFmtId="10" fontId="0" fillId="0" borderId="0" xfId="3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0" xfId="1" applyNumberFormat="1" applyFont="1" applyBorder="1"/>
    <xf numFmtId="164" fontId="0" fillId="0" borderId="46" xfId="1" applyNumberFormat="1" applyFont="1" applyBorder="1"/>
    <xf numFmtId="10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46" xfId="0" applyNumberFormat="1" applyBorder="1"/>
    <xf numFmtId="0" fontId="0" fillId="0" borderId="32" xfId="0" applyBorder="1"/>
    <xf numFmtId="0" fontId="0" fillId="0" borderId="33" xfId="0" applyBorder="1"/>
    <xf numFmtId="0" fontId="0" fillId="0" borderId="33" xfId="0" applyBorder="1" applyAlignment="1">
      <alignment horizontal="center"/>
    </xf>
    <xf numFmtId="0" fontId="20" fillId="3" borderId="1" xfId="0" applyFont="1" applyFill="1" applyBorder="1" applyAlignment="1" applyProtection="1">
      <alignment vertical="center"/>
    </xf>
    <xf numFmtId="4" fontId="6" fillId="0" borderId="2" xfId="0" applyNumberFormat="1" applyFont="1" applyBorder="1" applyAlignment="1" applyProtection="1">
      <alignment vertical="center"/>
    </xf>
    <xf numFmtId="4" fontId="6" fillId="0" borderId="8" xfId="0" applyNumberFormat="1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4" fontId="0" fillId="0" borderId="9" xfId="0" applyNumberFormat="1" applyBorder="1" applyAlignment="1" applyProtection="1">
      <alignment vertical="center"/>
    </xf>
    <xf numFmtId="4" fontId="0" fillId="0" borderId="8" xfId="0" applyNumberFormat="1" applyBorder="1" applyAlignment="1" applyProtection="1">
      <alignment vertical="center"/>
    </xf>
    <xf numFmtId="0" fontId="0" fillId="0" borderId="0" xfId="0" applyAlignment="1" applyProtection="1">
      <alignment vertical="center"/>
    </xf>
    <xf numFmtId="4" fontId="1" fillId="0" borderId="2" xfId="0" applyNumberFormat="1" applyFont="1" applyBorder="1" applyAlignment="1" applyProtection="1">
      <alignment vertical="center"/>
    </xf>
    <xf numFmtId="4" fontId="6" fillId="0" borderId="15" xfId="0" applyNumberFormat="1" applyFont="1" applyBorder="1" applyAlignment="1" applyProtection="1">
      <alignment vertical="center"/>
    </xf>
    <xf numFmtId="4" fontId="6" fillId="0" borderId="9" xfId="0" applyNumberFormat="1" applyFont="1" applyBorder="1" applyAlignment="1" applyProtection="1">
      <alignment vertical="center"/>
    </xf>
    <xf numFmtId="4" fontId="6" fillId="0" borderId="25" xfId="0" applyNumberFormat="1" applyFont="1" applyBorder="1" applyAlignment="1" applyProtection="1">
      <alignment vertical="center"/>
    </xf>
    <xf numFmtId="4" fontId="6" fillId="0" borderId="41" xfId="0" applyNumberFormat="1" applyFont="1" applyBorder="1" applyAlignment="1" applyProtection="1">
      <alignment vertical="center"/>
    </xf>
    <xf numFmtId="4" fontId="1" fillId="0" borderId="8" xfId="0" applyNumberFormat="1" applyFont="1" applyBorder="1" applyAlignment="1" applyProtection="1">
      <alignment vertical="center"/>
    </xf>
    <xf numFmtId="0" fontId="0" fillId="0" borderId="42" xfId="0" applyBorder="1" applyAlignment="1" applyProtection="1">
      <alignment vertical="center"/>
    </xf>
    <xf numFmtId="4" fontId="0" fillId="0" borderId="13" xfId="0" applyNumberFormat="1" applyBorder="1" applyAlignment="1" applyProtection="1">
      <alignment vertical="center"/>
    </xf>
    <xf numFmtId="4" fontId="0" fillId="0" borderId="14" xfId="0" applyNumberFormat="1" applyBorder="1" applyAlignment="1" applyProtection="1">
      <alignment vertical="center"/>
    </xf>
    <xf numFmtId="0" fontId="4" fillId="4" borderId="6" xfId="0" applyFont="1" applyFill="1" applyBorder="1" applyAlignment="1" applyProtection="1">
      <alignment horizontal="left" vertical="center"/>
    </xf>
    <xf numFmtId="4" fontId="4" fillId="4" borderId="17" xfId="0" applyNumberFormat="1" applyFont="1" applyFill="1" applyBorder="1" applyAlignment="1" applyProtection="1">
      <alignment horizontal="right" vertical="center"/>
    </xf>
    <xf numFmtId="4" fontId="4" fillId="4" borderId="11" xfId="0" applyNumberFormat="1" applyFont="1" applyFill="1" applyBorder="1" applyAlignment="1" applyProtection="1">
      <alignment horizontal="right" vertical="center"/>
    </xf>
    <xf numFmtId="4" fontId="4" fillId="4" borderId="10" xfId="0" applyNumberFormat="1" applyFont="1" applyFill="1" applyBorder="1" applyAlignment="1" applyProtection="1">
      <alignment horizontal="right" vertical="center"/>
    </xf>
    <xf numFmtId="0" fontId="5" fillId="0" borderId="0" xfId="0" applyFont="1" applyFill="1"/>
    <xf numFmtId="0" fontId="19" fillId="0" borderId="0" xfId="0" applyFont="1" applyFill="1"/>
    <xf numFmtId="0" fontId="19" fillId="0" borderId="0" xfId="0" applyFont="1"/>
    <xf numFmtId="0" fontId="5" fillId="0" borderId="47" xfId="0" applyFont="1" applyFill="1" applyBorder="1"/>
    <xf numFmtId="41" fontId="5" fillId="0" borderId="25" xfId="2" applyFont="1" applyFill="1" applyBorder="1" applyAlignment="1" applyProtection="1">
      <alignment horizontal="right"/>
    </xf>
    <xf numFmtId="0" fontId="5" fillId="0" borderId="1" xfId="0" applyFont="1" applyFill="1" applyBorder="1"/>
    <xf numFmtId="0" fontId="5" fillId="0" borderId="6" xfId="0" applyFont="1" applyFill="1" applyBorder="1"/>
    <xf numFmtId="164" fontId="5" fillId="0" borderId="8" xfId="1" applyNumberFormat="1" applyFont="1" applyFill="1" applyBorder="1" applyAlignment="1">
      <alignment horizontal="right"/>
    </xf>
    <xf numFmtId="167" fontId="5" fillId="0" borderId="8" xfId="0" applyNumberFormat="1" applyFont="1" applyFill="1" applyBorder="1" applyAlignment="1">
      <alignment horizontal="right"/>
    </xf>
    <xf numFmtId="166" fontId="5" fillId="0" borderId="11" xfId="0" applyNumberFormat="1" applyFont="1" applyFill="1" applyBorder="1" applyAlignment="1">
      <alignment horizontal="center"/>
    </xf>
    <xf numFmtId="41" fontId="5" fillId="0" borderId="48" xfId="2" applyFont="1" applyFill="1" applyBorder="1" applyAlignment="1" applyProtection="1">
      <alignment horizontal="right"/>
    </xf>
    <xf numFmtId="10" fontId="5" fillId="0" borderId="9" xfId="0" applyNumberFormat="1" applyFont="1" applyFill="1" applyBorder="1" applyAlignment="1" applyProtection="1">
      <alignment horizontal="right"/>
    </xf>
    <xf numFmtId="14" fontId="5" fillId="0" borderId="9" xfId="0" applyNumberFormat="1" applyFont="1" applyFill="1" applyBorder="1" applyAlignment="1" applyProtection="1">
      <alignment horizontal="right"/>
    </xf>
    <xf numFmtId="166" fontId="5" fillId="0" borderId="9" xfId="0" applyNumberFormat="1" applyFont="1" applyFill="1" applyBorder="1" applyAlignment="1">
      <alignment horizontal="right"/>
    </xf>
    <xf numFmtId="166" fontId="5" fillId="0" borderId="10" xfId="0" applyNumberFormat="1" applyFont="1" applyFill="1" applyBorder="1" applyAlignment="1">
      <alignment horizontal="right"/>
    </xf>
    <xf numFmtId="164" fontId="5" fillId="0" borderId="8" xfId="1" applyNumberFormat="1" applyFont="1" applyFill="1" applyBorder="1" applyAlignment="1" applyProtection="1">
      <alignment horizontal="right"/>
    </xf>
    <xf numFmtId="0" fontId="21" fillId="3" borderId="4" xfId="0" applyFont="1" applyFill="1" applyBorder="1"/>
    <xf numFmtId="165" fontId="21" fillId="3" borderId="5" xfId="2" applyNumberFormat="1" applyFont="1" applyFill="1" applyBorder="1"/>
    <xf numFmtId="43" fontId="0" fillId="0" borderId="39" xfId="1" applyFont="1" applyBorder="1" applyAlignment="1" applyProtection="1">
      <alignment horizontal="center"/>
    </xf>
    <xf numFmtId="0" fontId="0" fillId="0" borderId="40" xfId="0" applyBorder="1" applyAlignment="1" applyProtection="1">
      <alignment horizontal="center"/>
    </xf>
    <xf numFmtId="0" fontId="9" fillId="0" borderId="23" xfId="0" applyFont="1" applyBorder="1" applyAlignment="1" applyProtection="1">
      <alignment horizontal="center"/>
    </xf>
    <xf numFmtId="43" fontId="0" fillId="0" borderId="0" xfId="1" applyFont="1" applyBorder="1" applyProtection="1"/>
    <xf numFmtId="0" fontId="0" fillId="0" borderId="24" xfId="0" applyBorder="1" applyProtection="1"/>
    <xf numFmtId="0" fontId="10" fillId="0" borderId="0" xfId="0" applyFont="1" applyBorder="1" applyProtection="1"/>
    <xf numFmtId="43" fontId="2" fillId="0" borderId="0" xfId="1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9" fillId="0" borderId="3" xfId="0" applyFont="1" applyBorder="1" applyAlignment="1" applyProtection="1">
      <alignment horizontal="center"/>
    </xf>
    <xf numFmtId="0" fontId="0" fillId="0" borderId="30" xfId="0" applyBorder="1" applyProtection="1"/>
    <xf numFmtId="43" fontId="0" fillId="0" borderId="30" xfId="1" applyFont="1" applyBorder="1" applyProtection="1"/>
    <xf numFmtId="0" fontId="0" fillId="0" borderId="37" xfId="0" applyBorder="1" applyProtection="1"/>
    <xf numFmtId="0" fontId="24" fillId="0" borderId="0" xfId="0" applyFont="1" applyFill="1" applyAlignment="1" applyProtection="1">
      <alignment horizontal="center" vertical="top"/>
    </xf>
    <xf numFmtId="0" fontId="0" fillId="0" borderId="0" xfId="0" applyFill="1" applyProtection="1"/>
    <xf numFmtId="0" fontId="0" fillId="0" borderId="39" xfId="0" applyBorder="1" applyAlignment="1" applyProtection="1">
      <alignment horizontal="center"/>
    </xf>
    <xf numFmtId="0" fontId="2" fillId="0" borderId="39" xfId="0" applyFont="1" applyBorder="1" applyAlignment="1" applyProtection="1">
      <alignment horizontal="center"/>
    </xf>
    <xf numFmtId="43" fontId="0" fillId="0" borderId="24" xfId="1" applyFont="1" applyBorder="1" applyProtection="1"/>
    <xf numFmtId="0" fontId="9" fillId="0" borderId="0" xfId="0" applyFont="1" applyBorder="1" applyProtection="1"/>
    <xf numFmtId="0" fontId="11" fillId="0" borderId="0" xfId="0" applyFont="1" applyBorder="1" applyProtection="1"/>
    <xf numFmtId="43" fontId="15" fillId="0" borderId="0" xfId="1" applyFont="1" applyBorder="1" applyProtection="1"/>
    <xf numFmtId="0" fontId="12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43" fontId="0" fillId="0" borderId="0" xfId="0" applyNumberFormat="1" applyBorder="1" applyProtection="1"/>
    <xf numFmtId="0" fontId="26" fillId="0" borderId="23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0" fontId="2" fillId="0" borderId="24" xfId="0" applyFont="1" applyBorder="1" applyProtection="1"/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26" fillId="0" borderId="23" xfId="0" applyFont="1" applyBorder="1" applyAlignment="1" applyProtection="1">
      <alignment horizontal="left"/>
    </xf>
    <xf numFmtId="0" fontId="1" fillId="0" borderId="0" xfId="0" applyFont="1" applyBorder="1" applyProtection="1"/>
    <xf numFmtId="0" fontId="26" fillId="0" borderId="23" xfId="0" applyFont="1" applyBorder="1" applyAlignment="1" applyProtection="1">
      <alignment horizontal="center"/>
    </xf>
    <xf numFmtId="0" fontId="26" fillId="0" borderId="3" xfId="0" applyFont="1" applyBorder="1" applyAlignment="1" applyProtection="1">
      <alignment horizontal="center"/>
    </xf>
    <xf numFmtId="0" fontId="2" fillId="0" borderId="30" xfId="0" applyFont="1" applyBorder="1" applyProtection="1"/>
    <xf numFmtId="9" fontId="2" fillId="0" borderId="30" xfId="0" applyNumberFormat="1" applyFont="1" applyBorder="1" applyProtection="1"/>
    <xf numFmtId="0" fontId="2" fillId="0" borderId="37" xfId="0" applyFont="1" applyBorder="1" applyProtection="1"/>
    <xf numFmtId="0" fontId="26" fillId="0" borderId="38" xfId="0" applyFont="1" applyBorder="1" applyAlignment="1" applyProtection="1">
      <alignment horizontal="center"/>
    </xf>
    <xf numFmtId="0" fontId="0" fillId="0" borderId="39" xfId="0" applyBorder="1" applyProtection="1"/>
    <xf numFmtId="0" fontId="2" fillId="0" borderId="39" xfId="0" applyFont="1" applyBorder="1" applyProtection="1"/>
    <xf numFmtId="10" fontId="2" fillId="0" borderId="39" xfId="0" applyNumberFormat="1" applyFont="1" applyBorder="1" applyProtection="1"/>
    <xf numFmtId="0" fontId="9" fillId="0" borderId="39" xfId="0" applyFont="1" applyBorder="1" applyAlignment="1" applyProtection="1">
      <alignment horizontal="center"/>
    </xf>
    <xf numFmtId="43" fontId="0" fillId="0" borderId="39" xfId="1" applyFont="1" applyBorder="1" applyProtection="1"/>
    <xf numFmtId="0" fontId="0" fillId="0" borderId="40" xfId="0" applyBorder="1" applyProtection="1"/>
    <xf numFmtId="9" fontId="2" fillId="0" borderId="0" xfId="0" applyNumberFormat="1" applyFont="1" applyBorder="1" applyProtection="1"/>
    <xf numFmtId="0" fontId="25" fillId="0" borderId="23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/>
    </xf>
    <xf numFmtId="43" fontId="9" fillId="0" borderId="0" xfId="0" applyNumberFormat="1" applyFont="1" applyBorder="1" applyProtection="1"/>
    <xf numFmtId="0" fontId="9" fillId="0" borderId="30" xfId="0" applyFont="1" applyBorder="1" applyAlignment="1" applyProtection="1">
      <alignment horizontal="center"/>
    </xf>
    <xf numFmtId="0" fontId="18" fillId="0" borderId="0" xfId="0" applyFont="1" applyFill="1" applyBorder="1" applyAlignment="1">
      <alignment horizontal="right" vertical="center"/>
    </xf>
    <xf numFmtId="0" fontId="23" fillId="3" borderId="15" xfId="0" applyFont="1" applyFill="1" applyBorder="1" applyAlignment="1">
      <alignment horizontal="center" vertical="center"/>
    </xf>
    <xf numFmtId="164" fontId="0" fillId="6" borderId="26" xfId="1" applyNumberFormat="1" applyFont="1" applyFill="1" applyBorder="1" applyAlignment="1" applyProtection="1">
      <alignment horizontal="center"/>
      <protection locked="0"/>
    </xf>
    <xf numFmtId="0" fontId="0" fillId="6" borderId="26" xfId="0" applyFill="1" applyBorder="1" applyAlignment="1" applyProtection="1">
      <alignment horizontal="center"/>
      <protection locked="0"/>
    </xf>
    <xf numFmtId="164" fontId="1" fillId="6" borderId="26" xfId="1" applyNumberFormat="1" applyFont="1" applyFill="1" applyBorder="1" applyAlignment="1" applyProtection="1">
      <alignment horizontal="center"/>
      <protection locked="0"/>
    </xf>
    <xf numFmtId="0" fontId="0" fillId="6" borderId="26" xfId="0" applyFill="1" applyBorder="1" applyAlignment="1" applyProtection="1">
      <alignment horizontal="right"/>
      <protection locked="0"/>
    </xf>
    <xf numFmtId="9" fontId="0" fillId="6" borderId="26" xfId="3" applyFont="1" applyFill="1" applyBorder="1" applyAlignment="1" applyProtection="1">
      <alignment horizontal="right"/>
      <protection locked="0"/>
    </xf>
    <xf numFmtId="14" fontId="0" fillId="6" borderId="26" xfId="0" applyNumberFormat="1" applyFill="1" applyBorder="1" applyAlignment="1" applyProtection="1">
      <alignment horizontal="right"/>
      <protection locked="0"/>
    </xf>
    <xf numFmtId="0" fontId="0" fillId="6" borderId="26" xfId="0" applyFill="1" applyBorder="1" applyAlignment="1" applyProtection="1">
      <alignment horizontal="center" vertical="center"/>
      <protection locked="0"/>
    </xf>
    <xf numFmtId="9" fontId="0" fillId="6" borderId="26" xfId="3" applyFont="1" applyFill="1" applyBorder="1" applyAlignment="1" applyProtection="1">
      <alignment horizontal="center"/>
      <protection locked="0"/>
    </xf>
    <xf numFmtId="0" fontId="0" fillId="6" borderId="26" xfId="0" applyFill="1" applyBorder="1" applyAlignment="1">
      <alignment horizontal="center"/>
    </xf>
    <xf numFmtId="10" fontId="0" fillId="6" borderId="26" xfId="3" applyNumberFormat="1" applyFont="1" applyFill="1" applyBorder="1" applyAlignment="1" applyProtection="1">
      <alignment horizontal="center"/>
      <protection locked="0"/>
    </xf>
    <xf numFmtId="43" fontId="1" fillId="6" borderId="26" xfId="1" applyFont="1" applyFill="1" applyBorder="1" applyProtection="1">
      <protection locked="0"/>
    </xf>
    <xf numFmtId="0" fontId="2" fillId="0" borderId="23" xfId="0" applyFont="1" applyBorder="1" applyProtection="1"/>
    <xf numFmtId="0" fontId="2" fillId="0" borderId="23" xfId="0" applyFont="1" applyBorder="1" applyAlignment="1" applyProtection="1">
      <alignment horizontal="left"/>
    </xf>
    <xf numFmtId="43" fontId="1" fillId="5" borderId="26" xfId="1" applyFont="1" applyFill="1" applyBorder="1" applyProtection="1"/>
    <xf numFmtId="0" fontId="1" fillId="0" borderId="9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2" fillId="0" borderId="45" xfId="0" applyFont="1" applyBorder="1" applyAlignment="1">
      <alignment wrapText="1"/>
    </xf>
    <xf numFmtId="0" fontId="0" fillId="0" borderId="0" xfId="0" applyBorder="1" applyAlignment="1"/>
    <xf numFmtId="0" fontId="0" fillId="0" borderId="24" xfId="0" applyBorder="1" applyAlignment="1"/>
    <xf numFmtId="164" fontId="0" fillId="6" borderId="27" xfId="1" applyNumberFormat="1" applyFont="1" applyFill="1" applyBorder="1" applyAlignment="1" applyProtection="1">
      <protection locked="0"/>
    </xf>
    <xf numFmtId="164" fontId="0" fillId="6" borderId="29" xfId="1" applyNumberFormat="1" applyFont="1" applyFill="1" applyBorder="1" applyAlignment="1" applyProtection="1">
      <protection locked="0"/>
    </xf>
    <xf numFmtId="0" fontId="2" fillId="0" borderId="13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1" fillId="6" borderId="27" xfId="1" applyNumberFormat="1" applyFont="1" applyFill="1" applyBorder="1" applyAlignment="1" applyProtection="1">
      <alignment horizontal="center"/>
      <protection locked="0"/>
    </xf>
    <xf numFmtId="164" fontId="1" fillId="6" borderId="29" xfId="1" applyNumberFormat="1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1" fillId="6" borderId="27" xfId="1" applyNumberFormat="1" applyFont="1" applyFill="1" applyBorder="1" applyAlignment="1" applyProtection="1">
      <protection locked="0"/>
    </xf>
    <xf numFmtId="164" fontId="1" fillId="6" borderId="29" xfId="1" applyNumberFormat="1" applyFont="1" applyFill="1" applyBorder="1" applyAlignment="1" applyProtection="1">
      <protection locked="0"/>
    </xf>
    <xf numFmtId="0" fontId="4" fillId="0" borderId="13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7" fillId="3" borderId="18" xfId="0" applyFont="1" applyFill="1" applyBorder="1" applyAlignment="1" applyProtection="1">
      <alignment horizontal="center" vertical="center"/>
    </xf>
    <xf numFmtId="0" fontId="17" fillId="3" borderId="19" xfId="0" applyFont="1" applyFill="1" applyBorder="1" applyAlignment="1" applyProtection="1">
      <alignment horizontal="center" vertical="center"/>
    </xf>
    <xf numFmtId="0" fontId="17" fillId="3" borderId="20" xfId="0" applyFont="1" applyFill="1" applyBorder="1" applyAlignment="1" applyProtection="1">
      <alignment horizontal="center" vertical="center"/>
    </xf>
    <xf numFmtId="0" fontId="17" fillId="3" borderId="21" xfId="0" applyFont="1" applyFill="1" applyBorder="1" applyAlignment="1" applyProtection="1">
      <alignment horizontal="center" vertical="center"/>
    </xf>
    <xf numFmtId="0" fontId="17" fillId="3" borderId="22" xfId="0" applyFont="1" applyFill="1" applyBorder="1" applyAlignment="1" applyProtection="1">
      <alignment horizontal="center" vertical="center"/>
    </xf>
    <xf numFmtId="0" fontId="21" fillId="3" borderId="38" xfId="0" applyFont="1" applyFill="1" applyBorder="1" applyAlignment="1" applyProtection="1">
      <alignment horizontal="center" vertical="center"/>
    </xf>
    <xf numFmtId="0" fontId="21" fillId="3" borderId="39" xfId="0" applyFont="1" applyFill="1" applyBorder="1" applyAlignment="1" applyProtection="1">
      <alignment horizontal="center" vertical="center"/>
    </xf>
    <xf numFmtId="0" fontId="22" fillId="3" borderId="40" xfId="0" applyFont="1" applyFill="1" applyBorder="1" applyAlignment="1" applyProtection="1">
      <alignment horizontal="center" vertical="center"/>
    </xf>
    <xf numFmtId="0" fontId="22" fillId="3" borderId="3" xfId="0" applyFont="1" applyFill="1" applyBorder="1" applyAlignment="1" applyProtection="1">
      <alignment horizontal="center" vertical="center"/>
    </xf>
    <xf numFmtId="0" fontId="22" fillId="3" borderId="30" xfId="0" applyFont="1" applyFill="1" applyBorder="1" applyAlignment="1" applyProtection="1">
      <alignment horizontal="center" vertical="center"/>
    </xf>
    <xf numFmtId="0" fontId="22" fillId="3" borderId="37" xfId="0" applyFont="1" applyFill="1" applyBorder="1" applyAlignment="1" applyProtection="1">
      <alignment horizontal="center" vertical="center"/>
    </xf>
    <xf numFmtId="0" fontId="28" fillId="0" borderId="9" xfId="0" applyFont="1" applyBorder="1" applyAlignment="1">
      <alignment horizontal="right" vertical="center"/>
    </xf>
    <xf numFmtId="0" fontId="28" fillId="0" borderId="36" xfId="0" applyFont="1" applyBorder="1" applyAlignment="1">
      <alignment horizontal="right" vertical="center"/>
    </xf>
    <xf numFmtId="0" fontId="28" fillId="0" borderId="2" xfId="0" applyFont="1" applyBorder="1" applyAlignment="1">
      <alignment horizontal="right" vertical="center"/>
    </xf>
    <xf numFmtId="0" fontId="27" fillId="3" borderId="27" xfId="0" applyFont="1" applyFill="1" applyBorder="1" applyAlignment="1" applyProtection="1">
      <alignment horizontal="center" vertical="center"/>
    </xf>
    <xf numFmtId="0" fontId="27" fillId="3" borderId="28" xfId="0" applyFont="1" applyFill="1" applyBorder="1" applyAlignment="1" applyProtection="1">
      <alignment horizontal="center" vertical="center"/>
    </xf>
    <xf numFmtId="0" fontId="27" fillId="3" borderId="29" xfId="0" applyFont="1" applyFill="1" applyBorder="1" applyAlignment="1" applyProtection="1">
      <alignment horizontal="center" vertical="center"/>
    </xf>
    <xf numFmtId="0" fontId="21" fillId="3" borderId="9" xfId="0" applyFont="1" applyFill="1" applyBorder="1" applyAlignment="1" applyProtection="1">
      <alignment horizontal="center" vertical="center"/>
    </xf>
    <xf numFmtId="0" fontId="21" fillId="3" borderId="36" xfId="0" applyFont="1" applyFill="1" applyBorder="1" applyAlignment="1" applyProtection="1">
      <alignment horizontal="center" vertical="center"/>
    </xf>
    <xf numFmtId="0" fontId="21" fillId="3" borderId="2" xfId="0" applyFont="1" applyFill="1" applyBorder="1" applyAlignment="1" applyProtection="1">
      <alignment horizontal="center" vertical="center"/>
    </xf>
    <xf numFmtId="0" fontId="24" fillId="3" borderId="49" xfId="0" applyFont="1" applyFill="1" applyBorder="1" applyAlignment="1" applyProtection="1">
      <alignment horizontal="center" vertical="center"/>
    </xf>
    <xf numFmtId="0" fontId="24" fillId="3" borderId="50" xfId="0" applyFont="1" applyFill="1" applyBorder="1" applyAlignment="1" applyProtection="1">
      <alignment horizontal="center" vertical="center"/>
    </xf>
    <xf numFmtId="0" fontId="24" fillId="3" borderId="51" xfId="0" applyFont="1" applyFill="1" applyBorder="1" applyAlignment="1" applyProtection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0" fontId="27" fillId="3" borderId="28" xfId="0" applyFont="1" applyFill="1" applyBorder="1" applyAlignment="1">
      <alignment horizontal="center" vertical="center"/>
    </xf>
    <xf numFmtId="0" fontId="27" fillId="3" borderId="29" xfId="0" applyFont="1" applyFill="1" applyBorder="1" applyAlignment="1">
      <alignment horizontal="center" vertical="center"/>
    </xf>
  </cellXfs>
  <cellStyles count="5">
    <cellStyle name="Euro" xfId="4"/>
    <cellStyle name="Migliaia" xfId="1" builtinId="3"/>
    <cellStyle name="Migliaia [0]" xfId="2" builtinId="6"/>
    <cellStyle name="Normale" xfId="0" builtinId="0"/>
    <cellStyle name="Percentual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85725</xdr:rowOff>
    </xdr:from>
    <xdr:to>
      <xdr:col>2</xdr:col>
      <xdr:colOff>47625</xdr:colOff>
      <xdr:row>0</xdr:row>
      <xdr:rowOff>657225</xdr:rowOff>
    </xdr:to>
    <xdr:pic>
      <xdr:nvPicPr>
        <xdr:cNvPr id="3" name="Immagine 2" descr="loading80x80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85725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10</xdr:col>
      <xdr:colOff>733425</xdr:colOff>
      <xdr:row>0</xdr:row>
      <xdr:rowOff>95250</xdr:rowOff>
    </xdr:from>
    <xdr:to>
      <xdr:col>12</xdr:col>
      <xdr:colOff>638175</xdr:colOff>
      <xdr:row>0</xdr:row>
      <xdr:rowOff>632343</xdr:rowOff>
    </xdr:to>
    <xdr:pic>
      <xdr:nvPicPr>
        <xdr:cNvPr id="5" name="Immagine 4" descr="contattaciV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29575" y="95250"/>
          <a:ext cx="1524000" cy="537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1</xdr:col>
      <xdr:colOff>628650</xdr:colOff>
      <xdr:row>0</xdr:row>
      <xdr:rowOff>628650</xdr:rowOff>
    </xdr:to>
    <xdr:pic>
      <xdr:nvPicPr>
        <xdr:cNvPr id="2" name="Immagine 1" descr="loading80x80.jpg">
          <a:extLst>
            <a:ext uri="{FF2B5EF4-FFF2-40B4-BE49-F238E27FC236}">
              <a16:creationId xmlns:a16="http://schemas.microsoft.com/office/drawing/2014/main" xmlns="" id="{4D06D202-60B3-49D9-9045-75FFDDF4F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57150"/>
          <a:ext cx="571500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114300</xdr:colOff>
      <xdr:row>0</xdr:row>
      <xdr:rowOff>628650</xdr:rowOff>
    </xdr:to>
    <xdr:pic>
      <xdr:nvPicPr>
        <xdr:cNvPr id="2" name="Immagine 1" descr="loading80x80.jpg">
          <a:extLst>
            <a:ext uri="{FF2B5EF4-FFF2-40B4-BE49-F238E27FC236}">
              <a16:creationId xmlns:a16="http://schemas.microsoft.com/office/drawing/2014/main" xmlns="" id="{05C92FEC-52AD-457D-926D-42C2E45A7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57150"/>
          <a:ext cx="571500" cy="571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1</xdr:col>
      <xdr:colOff>57150</xdr:colOff>
      <xdr:row>0</xdr:row>
      <xdr:rowOff>600075</xdr:rowOff>
    </xdr:to>
    <xdr:pic>
      <xdr:nvPicPr>
        <xdr:cNvPr id="2" name="Immagine 1" descr="loading80x80.jpg">
          <a:extLst>
            <a:ext uri="{FF2B5EF4-FFF2-40B4-BE49-F238E27FC236}">
              <a16:creationId xmlns:a16="http://schemas.microsoft.com/office/drawing/2014/main" xmlns="" id="{879C433F-770F-45BE-AB7C-088C6E4FF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28575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102"/>
  <sheetViews>
    <sheetView tabSelected="1" workbookViewId="0">
      <selection activeCell="B4" sqref="B4"/>
    </sheetView>
  </sheetViews>
  <sheetFormatPr defaultRowHeight="12.75"/>
  <cols>
    <col min="1" max="1" width="3.42578125" customWidth="1"/>
    <col min="3" max="3" width="11" customWidth="1"/>
    <col min="4" max="4" width="19.85546875" customWidth="1"/>
    <col min="5" max="5" width="17.7109375" style="2" customWidth="1"/>
    <col min="6" max="6" width="10.85546875" customWidth="1"/>
    <col min="7" max="7" width="9.140625" style="2"/>
    <col min="8" max="8" width="10" customWidth="1"/>
    <col min="11" max="11" width="14" bestFit="1" customWidth="1"/>
    <col min="12" max="13" width="10.28515625" bestFit="1" customWidth="1"/>
    <col min="16" max="16" width="10.140625" customWidth="1"/>
  </cols>
  <sheetData>
    <row r="1" spans="2:13" ht="57" customHeight="1">
      <c r="B1" s="250" t="s">
        <v>175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2"/>
    </row>
    <row r="2" spans="2:13">
      <c r="B2" s="93"/>
      <c r="C2" s="62"/>
      <c r="D2" s="62"/>
      <c r="E2" s="94"/>
      <c r="F2" s="62"/>
      <c r="G2" s="94"/>
      <c r="H2" s="62"/>
      <c r="I2" s="62"/>
      <c r="J2" s="62"/>
      <c r="K2" s="62"/>
      <c r="L2" s="62"/>
      <c r="M2" s="95"/>
    </row>
    <row r="3" spans="2:13" ht="18" customHeight="1">
      <c r="B3" s="249" t="s">
        <v>172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</row>
    <row r="4" spans="2:13">
      <c r="B4" s="96"/>
      <c r="C4" s="62"/>
      <c r="D4" s="62"/>
      <c r="E4" s="94"/>
      <c r="F4" s="62"/>
      <c r="G4" s="94"/>
      <c r="H4" s="62"/>
      <c r="I4" s="62"/>
      <c r="J4" s="62"/>
      <c r="K4" s="62"/>
      <c r="L4" s="62"/>
      <c r="M4" s="95"/>
    </row>
    <row r="5" spans="2:13">
      <c r="B5" s="93"/>
      <c r="C5" s="62"/>
      <c r="D5" s="62"/>
      <c r="E5" s="94"/>
      <c r="F5" s="62"/>
      <c r="G5" s="94"/>
      <c r="H5" s="62"/>
      <c r="I5" s="62"/>
      <c r="J5" s="62"/>
      <c r="K5" s="62"/>
      <c r="L5" s="62"/>
      <c r="M5" s="95"/>
    </row>
    <row r="6" spans="2:13" ht="15">
      <c r="B6" s="257" t="s">
        <v>84</v>
      </c>
      <c r="C6" s="258"/>
      <c r="D6" s="259"/>
      <c r="E6" s="263" t="s">
        <v>85</v>
      </c>
      <c r="F6" s="67"/>
      <c r="G6" s="68" t="s">
        <v>86</v>
      </c>
      <c r="H6" s="69"/>
      <c r="I6" s="253" t="s">
        <v>87</v>
      </c>
      <c r="J6" s="254"/>
      <c r="K6" s="244" t="s">
        <v>111</v>
      </c>
      <c r="L6" s="245"/>
      <c r="M6" s="246"/>
    </row>
    <row r="7" spans="2:13" ht="15">
      <c r="B7" s="260"/>
      <c r="C7" s="261"/>
      <c r="D7" s="262"/>
      <c r="E7" s="264"/>
      <c r="F7" s="70"/>
      <c r="G7" s="71" t="s">
        <v>154</v>
      </c>
      <c r="H7" s="72"/>
      <c r="I7" s="73" t="s">
        <v>36</v>
      </c>
      <c r="J7" s="74"/>
      <c r="K7" s="73" t="s">
        <v>108</v>
      </c>
      <c r="L7" s="75" t="s">
        <v>109</v>
      </c>
      <c r="M7" s="76" t="s">
        <v>110</v>
      </c>
    </row>
    <row r="8" spans="2:13" ht="13.5" thickBot="1">
      <c r="B8" s="93"/>
      <c r="C8" s="62"/>
      <c r="D8" s="62"/>
      <c r="E8" s="94"/>
      <c r="F8" s="62"/>
      <c r="G8" s="94"/>
      <c r="H8" s="62"/>
      <c r="I8" s="62"/>
      <c r="J8" s="62"/>
      <c r="K8" s="62"/>
      <c r="L8" s="62"/>
      <c r="M8" s="95"/>
    </row>
    <row r="9" spans="2:13" ht="13.5" thickBot="1">
      <c r="B9" s="93" t="s">
        <v>40</v>
      </c>
      <c r="C9" s="62"/>
      <c r="D9" s="62"/>
      <c r="E9" s="220">
        <v>25000</v>
      </c>
      <c r="F9" s="62"/>
      <c r="G9" s="221">
        <v>5</v>
      </c>
      <c r="H9" s="62"/>
      <c r="I9" s="97">
        <f>1/G9</f>
        <v>0.2</v>
      </c>
      <c r="J9" s="62"/>
      <c r="K9" s="98">
        <f>E9*I9</f>
        <v>5000</v>
      </c>
      <c r="L9" s="98">
        <f>K9</f>
        <v>5000</v>
      </c>
      <c r="M9" s="99">
        <f>L9</f>
        <v>5000</v>
      </c>
    </row>
    <row r="10" spans="2:13" ht="13.5" thickBot="1">
      <c r="B10" s="100"/>
      <c r="C10" s="62"/>
      <c r="D10" s="62"/>
      <c r="E10" s="101"/>
      <c r="F10" s="62"/>
      <c r="G10" s="102"/>
      <c r="H10" s="62"/>
      <c r="I10" s="97"/>
      <c r="J10" s="62"/>
      <c r="K10" s="98"/>
      <c r="L10" s="98"/>
      <c r="M10" s="99"/>
    </row>
    <row r="11" spans="2:13" ht="13.5" thickBot="1">
      <c r="B11" s="93" t="s">
        <v>43</v>
      </c>
      <c r="C11" s="62"/>
      <c r="D11" s="62"/>
      <c r="E11" s="220">
        <v>50000</v>
      </c>
      <c r="F11" s="62"/>
      <c r="G11" s="221">
        <v>8</v>
      </c>
      <c r="H11" s="62"/>
      <c r="I11" s="97">
        <f t="shared" ref="I11:I19" si="0">1/G11</f>
        <v>0.125</v>
      </c>
      <c r="J11" s="62"/>
      <c r="K11" s="98">
        <f t="shared" ref="K11:K19" si="1">E11*I11</f>
        <v>6250</v>
      </c>
      <c r="L11" s="98">
        <f t="shared" ref="L11:M19" si="2">K11</f>
        <v>6250</v>
      </c>
      <c r="M11" s="99">
        <f t="shared" si="2"/>
        <v>6250</v>
      </c>
    </row>
    <row r="12" spans="2:13" ht="13.5" thickBot="1">
      <c r="B12" s="100"/>
      <c r="C12" s="62"/>
      <c r="D12" s="62"/>
      <c r="E12" s="101"/>
      <c r="F12" s="62"/>
      <c r="G12" s="102"/>
      <c r="H12" s="62"/>
      <c r="I12" s="97"/>
      <c r="J12" s="62"/>
      <c r="K12" s="98"/>
      <c r="L12" s="98"/>
      <c r="M12" s="99"/>
    </row>
    <row r="13" spans="2:13" ht="13.5" thickBot="1">
      <c r="B13" s="93" t="s">
        <v>45</v>
      </c>
      <c r="C13" s="62"/>
      <c r="D13" s="62"/>
      <c r="E13" s="220">
        <v>15000</v>
      </c>
      <c r="F13" s="62"/>
      <c r="G13" s="221">
        <v>4</v>
      </c>
      <c r="H13" s="62"/>
      <c r="I13" s="97">
        <f t="shared" si="0"/>
        <v>0.25</v>
      </c>
      <c r="J13" s="62"/>
      <c r="K13" s="98">
        <f t="shared" si="1"/>
        <v>3750</v>
      </c>
      <c r="L13" s="98">
        <f t="shared" si="2"/>
        <v>3750</v>
      </c>
      <c r="M13" s="99">
        <f t="shared" si="2"/>
        <v>3750</v>
      </c>
    </row>
    <row r="14" spans="2:13" ht="13.5" thickBot="1">
      <c r="B14" s="103"/>
      <c r="C14" s="62"/>
      <c r="D14" s="62"/>
      <c r="E14" s="101"/>
      <c r="F14" s="62"/>
      <c r="G14" s="102"/>
      <c r="H14" s="62"/>
      <c r="I14" s="97"/>
      <c r="J14" s="62"/>
      <c r="K14" s="98"/>
      <c r="L14" s="98"/>
      <c r="M14" s="99"/>
    </row>
    <row r="15" spans="2:13" ht="13.5" thickBot="1">
      <c r="B15" s="93" t="s">
        <v>46</v>
      </c>
      <c r="C15" s="62"/>
      <c r="D15" s="62"/>
      <c r="E15" s="220">
        <v>3000</v>
      </c>
      <c r="F15" s="62"/>
      <c r="G15" s="221">
        <v>5</v>
      </c>
      <c r="H15" s="62"/>
      <c r="I15" s="97">
        <f t="shared" si="0"/>
        <v>0.2</v>
      </c>
      <c r="J15" s="62"/>
      <c r="K15" s="98">
        <f t="shared" si="1"/>
        <v>600</v>
      </c>
      <c r="L15" s="98">
        <f t="shared" si="2"/>
        <v>600</v>
      </c>
      <c r="M15" s="99">
        <f t="shared" si="2"/>
        <v>600</v>
      </c>
    </row>
    <row r="16" spans="2:13" ht="13.5" thickBot="1">
      <c r="B16" s="100"/>
      <c r="C16" s="62"/>
      <c r="D16" s="62"/>
      <c r="E16" s="101"/>
      <c r="F16" s="62"/>
      <c r="G16" s="102"/>
      <c r="H16" s="62"/>
      <c r="I16" s="97"/>
      <c r="J16" s="62"/>
      <c r="K16" s="98"/>
      <c r="L16" s="98"/>
      <c r="M16" s="99"/>
    </row>
    <row r="17" spans="2:13" ht="13.5" thickBot="1">
      <c r="B17" s="93" t="s">
        <v>47</v>
      </c>
      <c r="C17" s="62"/>
      <c r="D17" s="62"/>
      <c r="E17" s="220">
        <v>20000</v>
      </c>
      <c r="F17" s="62"/>
      <c r="G17" s="221">
        <v>10</v>
      </c>
      <c r="H17" s="62"/>
      <c r="I17" s="97">
        <f t="shared" si="0"/>
        <v>0.1</v>
      </c>
      <c r="J17" s="62"/>
      <c r="K17" s="98">
        <f t="shared" si="1"/>
        <v>2000</v>
      </c>
      <c r="L17" s="98">
        <f t="shared" si="2"/>
        <v>2000</v>
      </c>
      <c r="M17" s="99">
        <f t="shared" si="2"/>
        <v>2000</v>
      </c>
    </row>
    <row r="18" spans="2:13" ht="13.5" thickBot="1">
      <c r="B18" s="103"/>
      <c r="C18" s="62"/>
      <c r="D18" s="62"/>
      <c r="E18" s="101"/>
      <c r="F18" s="62"/>
      <c r="G18" s="102"/>
      <c r="H18" s="62"/>
      <c r="I18" s="97"/>
      <c r="J18" s="62"/>
      <c r="K18" s="98"/>
      <c r="L18" s="98"/>
      <c r="M18" s="99"/>
    </row>
    <row r="19" spans="2:13" ht="13.5" thickBot="1">
      <c r="B19" s="93" t="s">
        <v>50</v>
      </c>
      <c r="C19" s="62"/>
      <c r="D19" s="62"/>
      <c r="E19" s="220">
        <v>5000</v>
      </c>
      <c r="F19" s="62"/>
      <c r="G19" s="221">
        <v>5</v>
      </c>
      <c r="H19" s="62"/>
      <c r="I19" s="97">
        <f t="shared" si="0"/>
        <v>0.2</v>
      </c>
      <c r="J19" s="62"/>
      <c r="K19" s="98">
        <f t="shared" si="1"/>
        <v>1000</v>
      </c>
      <c r="L19" s="98">
        <f t="shared" si="2"/>
        <v>1000</v>
      </c>
      <c r="M19" s="99">
        <f t="shared" si="2"/>
        <v>1000</v>
      </c>
    </row>
    <row r="20" spans="2:13" ht="13.5" thickBot="1">
      <c r="B20" s="93"/>
      <c r="C20" s="62"/>
      <c r="D20" s="62"/>
      <c r="E20" s="94"/>
      <c r="F20" s="62"/>
      <c r="G20" s="94"/>
      <c r="H20" s="62"/>
      <c r="I20" s="62"/>
      <c r="J20" s="62"/>
      <c r="K20" s="62"/>
      <c r="L20" s="62"/>
      <c r="M20" s="95"/>
    </row>
    <row r="21" spans="2:13" ht="13.5" thickBot="1">
      <c r="B21" s="104" t="s">
        <v>88</v>
      </c>
      <c r="C21" s="62"/>
      <c r="D21" s="62"/>
      <c r="E21" s="65">
        <f>SUM(E9:E19)</f>
        <v>118000</v>
      </c>
      <c r="F21" s="62"/>
      <c r="G21" s="94"/>
      <c r="H21" s="62"/>
      <c r="I21" s="62"/>
      <c r="J21" s="62"/>
      <c r="K21" s="98">
        <f>SUM(K9:K19)</f>
        <v>18600</v>
      </c>
      <c r="L21" s="98">
        <f t="shared" ref="L21:M21" si="3">SUM(L9:L19)</f>
        <v>18600</v>
      </c>
      <c r="M21" s="99">
        <f t="shared" si="3"/>
        <v>18600</v>
      </c>
    </row>
    <row r="22" spans="2:13" ht="13.5" thickBot="1">
      <c r="B22" s="93"/>
      <c r="C22" s="62"/>
      <c r="D22" s="62"/>
      <c r="E22" s="94"/>
      <c r="F22" s="62"/>
      <c r="G22" s="94"/>
      <c r="H22" s="62"/>
      <c r="I22" s="62"/>
      <c r="J22" s="62"/>
      <c r="K22" s="62"/>
      <c r="L22" s="62"/>
      <c r="M22" s="95"/>
    </row>
    <row r="23" spans="2:13" ht="13.5" thickBot="1">
      <c r="B23" s="104" t="s">
        <v>41</v>
      </c>
      <c r="C23" s="62"/>
      <c r="D23" s="62"/>
      <c r="E23" s="222">
        <v>10000</v>
      </c>
      <c r="F23" s="62"/>
      <c r="G23" s="94"/>
      <c r="H23" s="62"/>
      <c r="I23" s="62"/>
      <c r="J23" s="62"/>
      <c r="K23" s="62"/>
      <c r="L23" s="62"/>
      <c r="M23" s="95"/>
    </row>
    <row r="24" spans="2:13" ht="13.5" thickBot="1">
      <c r="B24" s="93"/>
      <c r="C24" s="62"/>
      <c r="D24" s="62"/>
      <c r="E24" s="94"/>
      <c r="F24" s="62"/>
      <c r="G24" s="94"/>
      <c r="H24" s="62"/>
      <c r="I24" s="62"/>
      <c r="J24" s="62"/>
      <c r="K24" s="62"/>
      <c r="L24" s="62"/>
      <c r="M24" s="95"/>
    </row>
    <row r="25" spans="2:13" ht="13.5" thickBot="1">
      <c r="B25" s="104" t="s">
        <v>149</v>
      </c>
      <c r="C25" s="62"/>
      <c r="D25" s="62"/>
      <c r="E25" s="222">
        <v>110000</v>
      </c>
      <c r="F25" s="62"/>
      <c r="G25" s="105" t="s">
        <v>152</v>
      </c>
      <c r="H25" s="62"/>
      <c r="I25" s="62"/>
      <c r="J25" s="62"/>
      <c r="K25" s="62"/>
      <c r="L25" s="62"/>
      <c r="M25" s="95"/>
    </row>
    <row r="26" spans="2:13" ht="13.5" thickBot="1">
      <c r="B26" s="106" t="s">
        <v>148</v>
      </c>
      <c r="C26" s="62"/>
      <c r="D26" s="107"/>
      <c r="E26" s="223">
        <v>15</v>
      </c>
      <c r="F26" s="62"/>
      <c r="G26" s="105" t="s">
        <v>151</v>
      </c>
      <c r="H26" s="62"/>
      <c r="I26" s="62"/>
      <c r="J26" s="62"/>
      <c r="K26" s="62"/>
      <c r="L26" s="62"/>
      <c r="M26" s="95"/>
    </row>
    <row r="27" spans="2:13" ht="13.5" thickBot="1">
      <c r="B27" s="106" t="s">
        <v>105</v>
      </c>
      <c r="C27" s="62"/>
      <c r="D27" s="63"/>
      <c r="E27" s="224">
        <v>0.04</v>
      </c>
      <c r="F27" s="62"/>
      <c r="G27" s="105" t="s">
        <v>153</v>
      </c>
      <c r="H27" s="62"/>
      <c r="I27" s="62"/>
      <c r="J27" s="62"/>
      <c r="K27" s="62"/>
      <c r="L27" s="62"/>
      <c r="M27" s="95"/>
    </row>
    <row r="28" spans="2:13" ht="13.5" thickBot="1">
      <c r="B28" s="106" t="s">
        <v>106</v>
      </c>
      <c r="C28" s="62"/>
      <c r="D28" s="63"/>
      <c r="E28" s="223">
        <v>12</v>
      </c>
      <c r="F28" s="62"/>
      <c r="G28" s="105" t="s">
        <v>150</v>
      </c>
      <c r="H28" s="62"/>
      <c r="I28" s="62"/>
      <c r="J28" s="62"/>
      <c r="K28" s="62"/>
      <c r="L28" s="62"/>
      <c r="M28" s="95"/>
    </row>
    <row r="29" spans="2:13" ht="13.5" thickBot="1">
      <c r="B29" s="106" t="s">
        <v>120</v>
      </c>
      <c r="C29" s="62"/>
      <c r="D29" s="62"/>
      <c r="E29" s="225">
        <v>42736</v>
      </c>
      <c r="F29" s="62"/>
      <c r="G29" s="94"/>
      <c r="H29" s="62"/>
      <c r="I29" s="62"/>
      <c r="J29" s="62"/>
      <c r="K29" s="62"/>
      <c r="L29" s="62"/>
      <c r="M29" s="95"/>
    </row>
    <row r="30" spans="2:13">
      <c r="B30" s="93"/>
      <c r="C30" s="62"/>
      <c r="D30" s="62"/>
      <c r="E30" s="94"/>
      <c r="F30" s="62"/>
      <c r="G30" s="94"/>
      <c r="H30" s="62"/>
      <c r="I30" s="62"/>
      <c r="J30" s="62"/>
      <c r="K30" s="62"/>
      <c r="L30" s="62"/>
      <c r="M30" s="95"/>
    </row>
    <row r="31" spans="2:13" ht="22.5" customHeight="1">
      <c r="B31" s="234" t="s">
        <v>155</v>
      </c>
      <c r="C31" s="235"/>
      <c r="D31" s="236"/>
      <c r="E31" s="77" t="s">
        <v>156</v>
      </c>
      <c r="F31" s="78"/>
      <c r="G31" s="79"/>
      <c r="H31" s="78"/>
      <c r="I31" s="78"/>
      <c r="J31" s="78"/>
      <c r="K31" s="78"/>
      <c r="L31" s="78"/>
      <c r="M31" s="80"/>
    </row>
    <row r="32" spans="2:13">
      <c r="B32" s="104"/>
      <c r="C32" s="62"/>
      <c r="D32" s="62"/>
      <c r="E32" s="94"/>
      <c r="F32" s="62"/>
      <c r="G32" s="94"/>
      <c r="H32" s="62"/>
      <c r="I32" s="62"/>
      <c r="J32" s="62"/>
      <c r="K32" s="62"/>
      <c r="L32" s="62"/>
      <c r="M32" s="95"/>
    </row>
    <row r="33" spans="2:18" ht="13.5" thickBot="1">
      <c r="B33" s="93"/>
      <c r="C33" s="62"/>
      <c r="D33" s="62"/>
      <c r="E33" s="17" t="s">
        <v>145</v>
      </c>
      <c r="F33" s="237" t="s">
        <v>146</v>
      </c>
      <c r="G33" s="238"/>
      <c r="H33" s="237" t="s">
        <v>147</v>
      </c>
      <c r="I33" s="238"/>
      <c r="J33" s="62"/>
      <c r="K33" s="62"/>
      <c r="L33" s="62"/>
      <c r="M33" s="95"/>
    </row>
    <row r="34" spans="2:18" ht="13.5" thickBot="1">
      <c r="B34" s="108" t="s">
        <v>141</v>
      </c>
      <c r="C34" s="109"/>
      <c r="D34" s="62"/>
      <c r="E34" s="222">
        <v>200000</v>
      </c>
      <c r="F34" s="255">
        <v>220000</v>
      </c>
      <c r="G34" s="256"/>
      <c r="H34" s="255">
        <v>250000</v>
      </c>
      <c r="I34" s="256"/>
      <c r="J34" s="62"/>
      <c r="K34" s="110">
        <f>E34</f>
        <v>200000</v>
      </c>
      <c r="L34" s="110">
        <f>F34</f>
        <v>220000</v>
      </c>
      <c r="M34" s="111">
        <f>H34</f>
        <v>250000</v>
      </c>
      <c r="N34" s="60"/>
      <c r="O34" s="60"/>
      <c r="P34" s="60"/>
      <c r="Q34" s="60"/>
      <c r="R34" s="60"/>
    </row>
    <row r="35" spans="2:18" ht="13.5" thickBot="1">
      <c r="B35" s="106" t="s">
        <v>144</v>
      </c>
      <c r="C35" s="62"/>
      <c r="D35" s="62"/>
      <c r="E35" s="83">
        <f>F34-RIC</f>
        <v>20000</v>
      </c>
      <c r="F35" s="112">
        <f>E35/RIC</f>
        <v>0.1</v>
      </c>
      <c r="G35" s="94"/>
      <c r="H35" s="62"/>
      <c r="I35" s="62"/>
      <c r="J35" s="62"/>
      <c r="K35" s="113"/>
      <c r="L35" s="113"/>
      <c r="M35" s="114"/>
      <c r="N35" s="60"/>
      <c r="O35" s="60"/>
      <c r="P35" s="60"/>
      <c r="Q35" s="60"/>
      <c r="R35" s="60"/>
    </row>
    <row r="36" spans="2:18" ht="13.5" thickBot="1">
      <c r="B36" s="106" t="s">
        <v>123</v>
      </c>
      <c r="C36" s="62"/>
      <c r="D36" s="62"/>
      <c r="E36" s="83">
        <f>H34-F34</f>
        <v>30000</v>
      </c>
      <c r="F36" s="112">
        <f>E36/F34</f>
        <v>0.13636363636363635</v>
      </c>
      <c r="G36" s="94"/>
      <c r="H36" s="62"/>
      <c r="I36" s="62"/>
      <c r="J36" s="62"/>
      <c r="K36" s="113"/>
      <c r="L36" s="113"/>
      <c r="M36" s="114"/>
      <c r="N36" s="60"/>
      <c r="O36" s="60"/>
      <c r="P36" s="60"/>
      <c r="Q36" s="60"/>
      <c r="R36" s="60"/>
    </row>
    <row r="37" spans="2:18">
      <c r="B37" s="106"/>
      <c r="C37" s="62"/>
      <c r="D37" s="62"/>
      <c r="E37" s="66"/>
      <c r="F37" s="112"/>
      <c r="G37" s="94"/>
      <c r="H37" s="62"/>
      <c r="I37" s="62"/>
      <c r="J37" s="62"/>
      <c r="K37" s="113"/>
      <c r="L37" s="113"/>
      <c r="M37" s="114"/>
      <c r="N37" s="60"/>
      <c r="O37" s="60"/>
      <c r="P37" s="60"/>
      <c r="Q37" s="60"/>
      <c r="R37" s="60"/>
    </row>
    <row r="38" spans="2:18" ht="13.5" thickBot="1">
      <c r="B38" s="106"/>
      <c r="C38" s="62"/>
      <c r="D38" s="62"/>
      <c r="E38" s="16" t="s">
        <v>145</v>
      </c>
      <c r="F38" s="237" t="s">
        <v>146</v>
      </c>
      <c r="G38" s="238"/>
      <c r="H38" s="237" t="s">
        <v>147</v>
      </c>
      <c r="I38" s="238"/>
      <c r="J38" s="62"/>
      <c r="K38" s="113"/>
      <c r="L38" s="113"/>
      <c r="M38" s="114"/>
      <c r="N38" s="60"/>
      <c r="O38" s="60"/>
      <c r="P38" s="60"/>
      <c r="Q38" s="60"/>
      <c r="R38" s="60"/>
    </row>
    <row r="39" spans="2:18" ht="13.5" thickBot="1">
      <c r="B39" s="106" t="s">
        <v>119</v>
      </c>
      <c r="C39" s="62"/>
      <c r="D39" s="62"/>
      <c r="E39" s="222">
        <v>15000</v>
      </c>
      <c r="F39" s="247">
        <v>25000</v>
      </c>
      <c r="G39" s="248"/>
      <c r="H39" s="247">
        <v>5000</v>
      </c>
      <c r="I39" s="248"/>
      <c r="J39" s="62"/>
      <c r="K39" s="113"/>
      <c r="L39" s="113"/>
      <c r="M39" s="114"/>
      <c r="N39" s="60"/>
      <c r="O39" s="60"/>
      <c r="P39" s="60"/>
      <c r="Q39" s="60"/>
      <c r="R39" s="60"/>
    </row>
    <row r="40" spans="2:18">
      <c r="B40" s="106"/>
      <c r="C40" s="62"/>
      <c r="D40" s="62"/>
      <c r="E40" s="15"/>
      <c r="F40" s="62"/>
      <c r="G40" s="94"/>
      <c r="H40" s="62"/>
      <c r="I40" s="62"/>
      <c r="J40" s="62"/>
      <c r="K40" s="113"/>
      <c r="L40" s="113"/>
      <c r="M40" s="114"/>
      <c r="N40" s="60"/>
      <c r="O40" s="60"/>
      <c r="P40" s="60"/>
      <c r="Q40" s="60"/>
      <c r="R40" s="60"/>
    </row>
    <row r="41" spans="2:18">
      <c r="B41" s="93"/>
      <c r="C41" s="62"/>
      <c r="D41" s="62"/>
      <c r="E41" s="94"/>
      <c r="F41" s="62"/>
      <c r="G41" s="94"/>
      <c r="H41" s="62"/>
      <c r="I41" s="62"/>
      <c r="J41" s="62"/>
      <c r="K41" s="113"/>
      <c r="L41" s="113"/>
      <c r="M41" s="114"/>
      <c r="N41" s="60"/>
      <c r="O41" s="60"/>
      <c r="P41" s="60"/>
      <c r="Q41" s="60"/>
      <c r="R41" s="60"/>
    </row>
    <row r="42" spans="2:18" ht="22.5" customHeight="1">
      <c r="B42" s="234" t="s">
        <v>107</v>
      </c>
      <c r="C42" s="235"/>
      <c r="D42" s="236"/>
      <c r="E42" s="77" t="s">
        <v>157</v>
      </c>
      <c r="F42" s="78"/>
      <c r="G42" s="79"/>
      <c r="H42" s="78"/>
      <c r="I42" s="78"/>
      <c r="J42" s="78"/>
      <c r="K42" s="81"/>
      <c r="L42" s="81"/>
      <c r="M42" s="82"/>
      <c r="N42" s="60"/>
      <c r="O42" s="60"/>
      <c r="P42" s="60"/>
      <c r="Q42" s="60"/>
      <c r="R42" s="60"/>
    </row>
    <row r="43" spans="2:18">
      <c r="B43" s="96"/>
      <c r="C43" s="62"/>
      <c r="D43" s="62"/>
      <c r="E43" s="94"/>
      <c r="F43" s="62"/>
      <c r="G43" s="94"/>
      <c r="H43" s="62"/>
      <c r="I43" s="62"/>
      <c r="J43" s="62"/>
      <c r="K43" s="113"/>
      <c r="L43" s="113"/>
      <c r="M43" s="114"/>
      <c r="N43" s="60"/>
      <c r="O43" s="60"/>
      <c r="P43" s="60"/>
      <c r="Q43" s="60"/>
      <c r="R43" s="60"/>
    </row>
    <row r="44" spans="2:18" ht="13.5" thickBot="1">
      <c r="B44" s="96"/>
      <c r="C44" s="62"/>
      <c r="D44" s="62"/>
      <c r="E44" s="17" t="s">
        <v>142</v>
      </c>
      <c r="F44" s="62"/>
      <c r="G44" s="94"/>
      <c r="H44" s="62"/>
      <c r="I44" s="62"/>
      <c r="J44" s="62"/>
      <c r="K44" s="113"/>
      <c r="L44" s="113"/>
      <c r="M44" s="114"/>
      <c r="N44" s="60"/>
      <c r="O44" s="60"/>
      <c r="P44" s="60"/>
      <c r="Q44" s="60"/>
      <c r="R44" s="60"/>
    </row>
    <row r="45" spans="2:18" ht="21.75" customHeight="1" thickBot="1">
      <c r="B45" s="115" t="s">
        <v>158</v>
      </c>
      <c r="C45" s="62"/>
      <c r="D45" s="62"/>
      <c r="E45" s="226">
        <v>90</v>
      </c>
      <c r="F45" s="62"/>
      <c r="G45" s="116" t="s">
        <v>159</v>
      </c>
      <c r="H45" s="62"/>
      <c r="I45" s="62"/>
      <c r="J45" s="62"/>
      <c r="K45" s="117">
        <f>K34/365*gg</f>
        <v>49315.068493150684</v>
      </c>
      <c r="L45" s="117">
        <f>L34/365*gg</f>
        <v>54246.57534246576</v>
      </c>
      <c r="M45" s="118">
        <f>M34/365*gg</f>
        <v>61643.835616438351</v>
      </c>
      <c r="N45" s="60"/>
      <c r="O45" s="60"/>
      <c r="P45" s="60"/>
      <c r="Q45" s="60"/>
      <c r="R45" s="60"/>
    </row>
    <row r="46" spans="2:18" ht="21.75" customHeight="1" thickBot="1">
      <c r="B46" s="106"/>
      <c r="C46" s="62"/>
      <c r="D46" s="62"/>
      <c r="E46" s="18"/>
      <c r="F46" s="62"/>
      <c r="G46" s="94"/>
      <c r="H46" s="62"/>
      <c r="I46" s="62"/>
      <c r="J46" s="62"/>
      <c r="K46" s="117"/>
      <c r="L46" s="117"/>
      <c r="M46" s="118"/>
      <c r="N46" s="60"/>
      <c r="O46" s="60"/>
      <c r="P46" s="60"/>
      <c r="Q46" s="60"/>
      <c r="R46" s="60"/>
    </row>
    <row r="47" spans="2:18" ht="13.5" thickBot="1">
      <c r="B47" s="104" t="s">
        <v>143</v>
      </c>
      <c r="C47" s="62"/>
      <c r="D47" s="62"/>
      <c r="E47" s="227">
        <v>0.08</v>
      </c>
      <c r="F47" s="62"/>
      <c r="G47" s="105" t="s">
        <v>160</v>
      </c>
      <c r="H47" s="62"/>
      <c r="I47" s="62"/>
      <c r="J47" s="62"/>
      <c r="K47" s="117"/>
      <c r="L47" s="117"/>
      <c r="M47" s="118"/>
      <c r="N47" s="60"/>
      <c r="O47" s="60"/>
      <c r="P47" s="60"/>
      <c r="Q47" s="60"/>
      <c r="R47" s="60"/>
    </row>
    <row r="48" spans="2:18">
      <c r="B48" s="93"/>
      <c r="C48" s="62"/>
      <c r="D48" s="62"/>
      <c r="E48" s="94"/>
      <c r="F48" s="62"/>
      <c r="G48" s="94"/>
      <c r="H48" s="62"/>
      <c r="I48" s="62"/>
      <c r="J48" s="62"/>
      <c r="K48" s="113"/>
      <c r="L48" s="113"/>
      <c r="M48" s="114"/>
      <c r="N48" s="60"/>
      <c r="O48" s="60"/>
      <c r="P48" s="60"/>
      <c r="Q48" s="60"/>
      <c r="R48" s="60"/>
    </row>
    <row r="49" spans="2:18" ht="22.5" customHeight="1">
      <c r="B49" s="234" t="s">
        <v>112</v>
      </c>
      <c r="C49" s="235"/>
      <c r="D49" s="236"/>
      <c r="E49" s="77" t="s">
        <v>156</v>
      </c>
      <c r="F49" s="78"/>
      <c r="G49" s="79"/>
      <c r="H49" s="78"/>
      <c r="I49" s="78"/>
      <c r="J49" s="78"/>
      <c r="K49" s="81"/>
      <c r="L49" s="81"/>
      <c r="M49" s="82"/>
      <c r="N49" s="60"/>
      <c r="O49" s="60"/>
      <c r="P49" s="60"/>
      <c r="Q49" s="60"/>
      <c r="R49" s="60"/>
    </row>
    <row r="50" spans="2:18">
      <c r="B50" s="96"/>
      <c r="C50" s="62"/>
      <c r="D50" s="62"/>
      <c r="E50" s="94"/>
      <c r="F50" s="62"/>
      <c r="G50" s="94"/>
      <c r="H50" s="62"/>
      <c r="I50" s="62"/>
      <c r="J50" s="62"/>
      <c r="K50" s="113"/>
      <c r="L50" s="113"/>
      <c r="M50" s="114"/>
      <c r="N50" s="60"/>
      <c r="O50" s="60"/>
      <c r="P50" s="60"/>
      <c r="Q50" s="60"/>
      <c r="R50" s="60"/>
    </row>
    <row r="51" spans="2:18">
      <c r="B51" s="119" t="s">
        <v>10</v>
      </c>
      <c r="C51" s="62"/>
      <c r="D51" s="62"/>
      <c r="E51" s="94"/>
      <c r="F51" s="62"/>
      <c r="G51" s="94"/>
      <c r="H51" s="62"/>
      <c r="I51" s="62"/>
      <c r="J51" s="62"/>
      <c r="K51" s="113"/>
      <c r="L51" s="113"/>
      <c r="M51" s="114"/>
      <c r="N51" s="60"/>
      <c r="O51" s="60"/>
      <c r="P51" s="60"/>
      <c r="Q51" s="60"/>
      <c r="R51" s="60"/>
    </row>
    <row r="52" spans="2:18" ht="13.5" thickBot="1">
      <c r="B52" s="93"/>
      <c r="C52" s="62"/>
      <c r="D52" s="62"/>
      <c r="E52" s="120" t="s">
        <v>85</v>
      </c>
      <c r="F52" s="64" t="s">
        <v>117</v>
      </c>
      <c r="G52" s="94"/>
      <c r="H52" s="62"/>
      <c r="I52" s="62"/>
      <c r="J52" s="62"/>
      <c r="K52" s="113"/>
      <c r="L52" s="113"/>
      <c r="M52" s="114"/>
      <c r="N52" s="60"/>
      <c r="O52" s="60"/>
      <c r="P52" s="60"/>
      <c r="Q52" s="60"/>
      <c r="R52" s="60"/>
    </row>
    <row r="53" spans="2:18" ht="13.5" thickBot="1">
      <c r="B53" s="93" t="s">
        <v>29</v>
      </c>
      <c r="C53" s="62"/>
      <c r="D53" s="62"/>
      <c r="E53" s="220">
        <v>50000</v>
      </c>
      <c r="F53" s="112">
        <f>E53/E34</f>
        <v>0.25</v>
      </c>
      <c r="G53" s="94"/>
      <c r="H53" s="62"/>
      <c r="I53" s="62"/>
      <c r="J53" s="62"/>
      <c r="K53" s="110">
        <f>E53</f>
        <v>50000</v>
      </c>
      <c r="L53" s="110">
        <f>L34*F53</f>
        <v>55000</v>
      </c>
      <c r="M53" s="111">
        <f>M34*F53</f>
        <v>62500</v>
      </c>
      <c r="N53" s="60"/>
      <c r="O53" s="60"/>
      <c r="P53" s="61">
        <f>E60/L56*L53</f>
        <v>7692.3076923076933</v>
      </c>
      <c r="Q53" s="61">
        <f>F60/M56*M53</f>
        <v>9230.7692307692323</v>
      </c>
      <c r="R53" s="60"/>
    </row>
    <row r="54" spans="2:18" ht="13.5" thickBot="1">
      <c r="B54" s="93" t="s">
        <v>30</v>
      </c>
      <c r="C54" s="62"/>
      <c r="D54" s="62"/>
      <c r="E54" s="220">
        <v>10000</v>
      </c>
      <c r="F54" s="112">
        <f>E54/E34</f>
        <v>0.05</v>
      </c>
      <c r="G54" s="94"/>
      <c r="H54" s="62"/>
      <c r="I54" s="62"/>
      <c r="J54" s="62"/>
      <c r="K54" s="110">
        <f>K34*F54</f>
        <v>10000</v>
      </c>
      <c r="L54" s="110">
        <f>L34*F54</f>
        <v>11000</v>
      </c>
      <c r="M54" s="111">
        <f>M34*F54</f>
        <v>12500</v>
      </c>
      <c r="N54" s="60"/>
      <c r="O54" s="60"/>
      <c r="P54" s="59">
        <f>E60/L56*L54</f>
        <v>1538.4615384615386</v>
      </c>
      <c r="Q54" s="59">
        <f>F60/M56*M54</f>
        <v>1846.1538461538464</v>
      </c>
      <c r="R54" s="60"/>
    </row>
    <row r="55" spans="2:18" ht="13.5" thickBot="1">
      <c r="B55" s="93" t="s">
        <v>27</v>
      </c>
      <c r="C55" s="62"/>
      <c r="D55" s="62"/>
      <c r="E55" s="220">
        <v>5000</v>
      </c>
      <c r="F55" s="112">
        <f>E55/E34</f>
        <v>2.5000000000000001E-2</v>
      </c>
      <c r="G55" s="94"/>
      <c r="H55" s="62"/>
      <c r="I55" s="62"/>
      <c r="J55" s="62"/>
      <c r="K55" s="110">
        <f>K34*F55</f>
        <v>5000</v>
      </c>
      <c r="L55" s="110">
        <f>L34*F55</f>
        <v>5500</v>
      </c>
      <c r="M55" s="111">
        <f>M34*F55</f>
        <v>6250</v>
      </c>
      <c r="N55" s="60"/>
      <c r="O55" s="60"/>
      <c r="P55" s="59">
        <f>E60/L56*L55</f>
        <v>769.23076923076928</v>
      </c>
      <c r="Q55" s="59">
        <f>F60/M56*M55</f>
        <v>923.07692307692321</v>
      </c>
      <c r="R55" s="60"/>
    </row>
    <row r="56" spans="2:18" ht="13.5" thickBot="1">
      <c r="B56" s="121" t="s">
        <v>113</v>
      </c>
      <c r="C56" s="62"/>
      <c r="D56" s="62"/>
      <c r="E56" s="14">
        <f>SUM(E53:E55)</f>
        <v>65000</v>
      </c>
      <c r="F56" s="112"/>
      <c r="G56" s="94"/>
      <c r="H56" s="62"/>
      <c r="I56" s="62"/>
      <c r="J56" s="62"/>
      <c r="K56" s="110">
        <f>SUM(K53:K55)</f>
        <v>65000</v>
      </c>
      <c r="L56" s="110">
        <f t="shared" ref="L56:M56" si="4">SUM(L53:L55)</f>
        <v>71500</v>
      </c>
      <c r="M56" s="111">
        <f t="shared" si="4"/>
        <v>81250</v>
      </c>
      <c r="N56" s="60"/>
      <c r="O56" s="60"/>
      <c r="P56" s="59">
        <f>SUM(P53:P55)</f>
        <v>10000.000000000002</v>
      </c>
      <c r="Q56" s="59">
        <f>SUM(Q53:Q55)</f>
        <v>12000.000000000002</v>
      </c>
      <c r="R56" s="60"/>
    </row>
    <row r="57" spans="2:18">
      <c r="B57" s="121"/>
      <c r="C57" s="62"/>
      <c r="D57" s="62"/>
      <c r="E57" s="122"/>
      <c r="F57" s="62"/>
      <c r="G57" s="94"/>
      <c r="H57" s="62"/>
      <c r="I57" s="62"/>
      <c r="J57" s="62"/>
      <c r="K57" s="113"/>
      <c r="L57" s="113"/>
      <c r="M57" s="114"/>
      <c r="N57" s="60"/>
      <c r="O57" s="60"/>
      <c r="P57" s="60"/>
      <c r="Q57" s="60"/>
      <c r="R57" s="60"/>
    </row>
    <row r="58" spans="2:18">
      <c r="B58" s="93"/>
      <c r="C58" s="62"/>
      <c r="D58" s="62"/>
      <c r="E58" s="94"/>
      <c r="F58" s="62"/>
      <c r="G58" s="94"/>
      <c r="H58" s="62"/>
      <c r="I58" s="62"/>
      <c r="J58" s="62"/>
      <c r="K58" s="113"/>
      <c r="L58" s="113"/>
      <c r="M58" s="114"/>
      <c r="N58" s="60"/>
      <c r="O58" s="60"/>
      <c r="P58" s="60"/>
      <c r="Q58" s="60"/>
      <c r="R58" s="60"/>
    </row>
    <row r="59" spans="2:18" ht="13.5" thickBot="1">
      <c r="B59" s="119" t="s">
        <v>114</v>
      </c>
      <c r="C59" s="62"/>
      <c r="D59" s="62"/>
      <c r="E59" s="16" t="s">
        <v>145</v>
      </c>
      <c r="F59" s="237" t="s">
        <v>146</v>
      </c>
      <c r="G59" s="238"/>
      <c r="H59" s="237" t="s">
        <v>147</v>
      </c>
      <c r="I59" s="238"/>
      <c r="J59" s="62"/>
      <c r="K59" s="113"/>
      <c r="L59" s="113"/>
      <c r="M59" s="114"/>
      <c r="N59" s="60"/>
      <c r="O59" s="60"/>
      <c r="P59" s="60"/>
      <c r="Q59" s="60"/>
      <c r="R59" s="60"/>
    </row>
    <row r="60" spans="2:18" ht="13.5" thickBot="1">
      <c r="B60" s="106" t="s">
        <v>115</v>
      </c>
      <c r="C60" s="62"/>
      <c r="D60" s="62"/>
      <c r="E60" s="220">
        <v>10000</v>
      </c>
      <c r="F60" s="242">
        <v>12000</v>
      </c>
      <c r="G60" s="243"/>
      <c r="H60" s="242">
        <v>15000</v>
      </c>
      <c r="I60" s="243"/>
      <c r="J60" s="62"/>
      <c r="K60" s="113"/>
      <c r="L60" s="113"/>
      <c r="M60" s="114"/>
      <c r="N60" s="60"/>
      <c r="O60" s="60"/>
      <c r="P60" s="60"/>
      <c r="Q60" s="60"/>
      <c r="R60" s="60"/>
    </row>
    <row r="61" spans="2:18">
      <c r="B61" s="93"/>
      <c r="C61" s="62"/>
      <c r="D61" s="62"/>
      <c r="E61" s="94"/>
      <c r="F61" s="62"/>
      <c r="G61" s="94"/>
      <c r="H61" s="62"/>
      <c r="I61" s="62"/>
      <c r="J61" s="62"/>
      <c r="K61" s="113"/>
      <c r="L61" s="113"/>
      <c r="M61" s="114"/>
      <c r="N61" s="60"/>
      <c r="O61" s="60"/>
      <c r="P61" s="60"/>
      <c r="Q61" s="60"/>
      <c r="R61" s="60"/>
    </row>
    <row r="62" spans="2:18" ht="13.5" thickBot="1">
      <c r="B62" s="104" t="s">
        <v>116</v>
      </c>
      <c r="C62" s="62"/>
      <c r="D62" s="62"/>
      <c r="E62" s="16" t="s">
        <v>145</v>
      </c>
      <c r="F62" s="237" t="s">
        <v>146</v>
      </c>
      <c r="G62" s="238"/>
      <c r="H62" s="237" t="s">
        <v>147</v>
      </c>
      <c r="I62" s="238"/>
      <c r="J62" s="62"/>
      <c r="K62" s="113"/>
      <c r="L62" s="113"/>
      <c r="M62" s="114"/>
      <c r="N62" s="60"/>
      <c r="O62" s="60"/>
      <c r="P62" s="60"/>
      <c r="Q62" s="60"/>
      <c r="R62" s="60"/>
    </row>
    <row r="63" spans="2:18" ht="13.5" thickBot="1">
      <c r="B63" s="106" t="s">
        <v>12</v>
      </c>
      <c r="C63" s="62"/>
      <c r="D63" s="62"/>
      <c r="E63" s="220">
        <v>12000</v>
      </c>
      <c r="F63" s="242">
        <v>12000</v>
      </c>
      <c r="G63" s="243"/>
      <c r="H63" s="242">
        <v>12000</v>
      </c>
      <c r="I63" s="243"/>
      <c r="J63" s="62"/>
      <c r="K63" s="117">
        <f>E63</f>
        <v>12000</v>
      </c>
      <c r="L63" s="117">
        <f>F63</f>
        <v>12000</v>
      </c>
      <c r="M63" s="118">
        <f>H63</f>
        <v>12000</v>
      </c>
      <c r="N63" s="60"/>
      <c r="O63" s="60"/>
      <c r="P63" s="60"/>
      <c r="Q63" s="60"/>
      <c r="R63" s="60"/>
    </row>
    <row r="64" spans="2:18" ht="13.5" thickBot="1">
      <c r="B64" s="106" t="s">
        <v>13</v>
      </c>
      <c r="C64" s="62"/>
      <c r="D64" s="62"/>
      <c r="E64" s="220">
        <v>800</v>
      </c>
      <c r="F64" s="242">
        <v>850</v>
      </c>
      <c r="G64" s="243"/>
      <c r="H64" s="242">
        <v>900</v>
      </c>
      <c r="I64" s="243"/>
      <c r="J64" s="62"/>
      <c r="K64" s="117">
        <f t="shared" ref="K64:K73" si="5">E64</f>
        <v>800</v>
      </c>
      <c r="L64" s="117">
        <f t="shared" ref="L64:L73" si="6">F64</f>
        <v>850</v>
      </c>
      <c r="M64" s="118">
        <f t="shared" ref="M64:M73" si="7">H64</f>
        <v>900</v>
      </c>
      <c r="N64" s="60"/>
      <c r="O64" s="60"/>
      <c r="P64" s="60"/>
      <c r="Q64" s="60"/>
      <c r="R64" s="60"/>
    </row>
    <row r="65" spans="2:18" ht="13.5" thickBot="1">
      <c r="B65" s="106" t="s">
        <v>14</v>
      </c>
      <c r="C65" s="62"/>
      <c r="D65" s="62"/>
      <c r="E65" s="220">
        <v>400</v>
      </c>
      <c r="F65" s="242">
        <v>450</v>
      </c>
      <c r="G65" s="243"/>
      <c r="H65" s="242">
        <v>500</v>
      </c>
      <c r="I65" s="243"/>
      <c r="J65" s="62"/>
      <c r="K65" s="117">
        <f t="shared" si="5"/>
        <v>400</v>
      </c>
      <c r="L65" s="117">
        <f t="shared" si="6"/>
        <v>450</v>
      </c>
      <c r="M65" s="118">
        <f t="shared" si="7"/>
        <v>500</v>
      </c>
      <c r="N65" s="60"/>
      <c r="O65" s="60"/>
      <c r="P65" s="60"/>
      <c r="Q65" s="60"/>
      <c r="R65" s="60"/>
    </row>
    <row r="66" spans="2:18" ht="13.5" thickBot="1">
      <c r="B66" s="106" t="s">
        <v>15</v>
      </c>
      <c r="C66" s="62"/>
      <c r="D66" s="62"/>
      <c r="E66" s="220">
        <v>2500</v>
      </c>
      <c r="F66" s="242">
        <v>2600</v>
      </c>
      <c r="G66" s="243"/>
      <c r="H66" s="242">
        <v>3000</v>
      </c>
      <c r="I66" s="243"/>
      <c r="J66" s="62"/>
      <c r="K66" s="117">
        <f t="shared" si="5"/>
        <v>2500</v>
      </c>
      <c r="L66" s="117">
        <f t="shared" si="6"/>
        <v>2600</v>
      </c>
      <c r="M66" s="118">
        <f t="shared" si="7"/>
        <v>3000</v>
      </c>
      <c r="N66" s="60"/>
      <c r="O66" s="60"/>
      <c r="P66" s="60"/>
      <c r="Q66" s="60"/>
      <c r="R66" s="60"/>
    </row>
    <row r="67" spans="2:18" ht="13.5" thickBot="1">
      <c r="B67" s="106" t="s">
        <v>28</v>
      </c>
      <c r="C67" s="62"/>
      <c r="D67" s="62"/>
      <c r="E67" s="220">
        <v>15000</v>
      </c>
      <c r="F67" s="242">
        <v>20000</v>
      </c>
      <c r="G67" s="243"/>
      <c r="H67" s="242">
        <v>22000</v>
      </c>
      <c r="I67" s="243"/>
      <c r="J67" s="62"/>
      <c r="K67" s="117">
        <f t="shared" si="5"/>
        <v>15000</v>
      </c>
      <c r="L67" s="117">
        <f t="shared" si="6"/>
        <v>20000</v>
      </c>
      <c r="M67" s="118">
        <f t="shared" si="7"/>
        <v>22000</v>
      </c>
      <c r="N67" s="60"/>
      <c r="O67" s="60"/>
      <c r="P67" s="60"/>
      <c r="Q67" s="60"/>
      <c r="R67" s="60"/>
    </row>
    <row r="68" spans="2:18" ht="13.5" thickBot="1">
      <c r="B68" s="106" t="s">
        <v>16</v>
      </c>
      <c r="C68" s="62"/>
      <c r="D68" s="62"/>
      <c r="E68" s="220">
        <v>4000</v>
      </c>
      <c r="F68" s="242">
        <v>4000</v>
      </c>
      <c r="G68" s="243"/>
      <c r="H68" s="242">
        <v>4000</v>
      </c>
      <c r="I68" s="243"/>
      <c r="J68" s="62"/>
      <c r="K68" s="117">
        <f t="shared" si="5"/>
        <v>4000</v>
      </c>
      <c r="L68" s="117">
        <f t="shared" si="6"/>
        <v>4000</v>
      </c>
      <c r="M68" s="118">
        <f t="shared" si="7"/>
        <v>4000</v>
      </c>
      <c r="N68" s="60"/>
      <c r="O68" s="60"/>
      <c r="P68" s="60"/>
      <c r="Q68" s="60"/>
      <c r="R68" s="60"/>
    </row>
    <row r="69" spans="2:18" ht="13.5" thickBot="1">
      <c r="B69" s="106" t="s">
        <v>17</v>
      </c>
      <c r="C69" s="62"/>
      <c r="D69" s="62"/>
      <c r="E69" s="220">
        <v>10000</v>
      </c>
      <c r="F69" s="242">
        <v>10000</v>
      </c>
      <c r="G69" s="243"/>
      <c r="H69" s="242">
        <v>10000</v>
      </c>
      <c r="I69" s="243"/>
      <c r="J69" s="62"/>
      <c r="K69" s="117">
        <f t="shared" si="5"/>
        <v>10000</v>
      </c>
      <c r="L69" s="117">
        <f t="shared" si="6"/>
        <v>10000</v>
      </c>
      <c r="M69" s="118">
        <f t="shared" si="7"/>
        <v>10000</v>
      </c>
      <c r="N69" s="60"/>
      <c r="O69" s="60"/>
      <c r="P69" s="60"/>
      <c r="Q69" s="60"/>
      <c r="R69" s="60"/>
    </row>
    <row r="70" spans="2:18" ht="12.75" customHeight="1" thickBot="1">
      <c r="B70" s="239" t="s">
        <v>118</v>
      </c>
      <c r="C70" s="240"/>
      <c r="D70" s="241"/>
      <c r="E70" s="220">
        <v>3000</v>
      </c>
      <c r="F70" s="242">
        <v>3500</v>
      </c>
      <c r="G70" s="243"/>
      <c r="H70" s="242">
        <v>3500</v>
      </c>
      <c r="I70" s="243"/>
      <c r="J70" s="62"/>
      <c r="K70" s="117">
        <f t="shared" si="5"/>
        <v>3000</v>
      </c>
      <c r="L70" s="117">
        <f t="shared" si="6"/>
        <v>3500</v>
      </c>
      <c r="M70" s="118">
        <f t="shared" si="7"/>
        <v>3500</v>
      </c>
      <c r="N70" s="60"/>
      <c r="O70" s="60"/>
      <c r="P70" s="60"/>
      <c r="Q70" s="60"/>
      <c r="R70" s="60"/>
    </row>
    <row r="71" spans="2:18" ht="12.75" customHeight="1" thickBot="1">
      <c r="B71" s="239" t="s">
        <v>31</v>
      </c>
      <c r="C71" s="240"/>
      <c r="D71" s="241"/>
      <c r="E71" s="220">
        <v>2000</v>
      </c>
      <c r="F71" s="242">
        <v>2500</v>
      </c>
      <c r="G71" s="243"/>
      <c r="H71" s="242">
        <v>3000</v>
      </c>
      <c r="I71" s="243"/>
      <c r="J71" s="62"/>
      <c r="K71" s="117">
        <f t="shared" si="5"/>
        <v>2000</v>
      </c>
      <c r="L71" s="117">
        <f t="shared" si="6"/>
        <v>2500</v>
      </c>
      <c r="M71" s="118">
        <f t="shared" si="7"/>
        <v>3000</v>
      </c>
      <c r="N71" s="60"/>
      <c r="O71" s="60"/>
      <c r="P71" s="60"/>
      <c r="Q71" s="60"/>
      <c r="R71" s="60"/>
    </row>
    <row r="72" spans="2:18" ht="13.5" thickBot="1">
      <c r="B72" s="93" t="s">
        <v>22</v>
      </c>
      <c r="C72" s="62"/>
      <c r="D72" s="62"/>
      <c r="E72" s="220">
        <v>6000</v>
      </c>
      <c r="F72" s="242">
        <v>6000</v>
      </c>
      <c r="G72" s="243"/>
      <c r="H72" s="242">
        <v>6000</v>
      </c>
      <c r="I72" s="243"/>
      <c r="J72" s="62"/>
      <c r="K72" s="117">
        <f>E72</f>
        <v>6000</v>
      </c>
      <c r="L72" s="117">
        <f t="shared" si="6"/>
        <v>6000</v>
      </c>
      <c r="M72" s="118">
        <f t="shared" si="7"/>
        <v>6000</v>
      </c>
      <c r="N72" s="60"/>
      <c r="O72" s="60"/>
      <c r="P72" s="60"/>
      <c r="Q72" s="60"/>
      <c r="R72" s="60"/>
    </row>
    <row r="73" spans="2:18" ht="13.5" thickBot="1">
      <c r="B73" s="93" t="s">
        <v>32</v>
      </c>
      <c r="C73" s="62"/>
      <c r="D73" s="62"/>
      <c r="E73" s="220">
        <v>5000</v>
      </c>
      <c r="F73" s="242">
        <v>5000</v>
      </c>
      <c r="G73" s="243"/>
      <c r="H73" s="242">
        <v>5000</v>
      </c>
      <c r="I73" s="243"/>
      <c r="J73" s="62"/>
      <c r="K73" s="117">
        <f t="shared" si="5"/>
        <v>5000</v>
      </c>
      <c r="L73" s="117">
        <f t="shared" si="6"/>
        <v>5000</v>
      </c>
      <c r="M73" s="118">
        <f t="shared" si="7"/>
        <v>5000</v>
      </c>
      <c r="N73" s="60"/>
      <c r="O73" s="60"/>
      <c r="P73" s="60"/>
      <c r="Q73" s="60"/>
      <c r="R73" s="60"/>
    </row>
    <row r="74" spans="2:18">
      <c r="B74" s="93"/>
      <c r="C74" s="62"/>
      <c r="D74" s="62"/>
      <c r="E74" s="94"/>
      <c r="F74" s="62"/>
      <c r="G74" s="94"/>
      <c r="H74" s="62"/>
      <c r="I74" s="62"/>
      <c r="J74" s="62"/>
      <c r="K74" s="113"/>
      <c r="L74" s="113"/>
      <c r="M74" s="114"/>
      <c r="N74" s="60"/>
      <c r="O74" s="60"/>
      <c r="P74" s="60"/>
      <c r="Q74" s="60"/>
      <c r="R74" s="60"/>
    </row>
    <row r="75" spans="2:18" ht="13.5" thickBot="1">
      <c r="B75" s="93"/>
      <c r="C75" s="62"/>
      <c r="D75" s="62"/>
      <c r="E75" s="16" t="s">
        <v>145</v>
      </c>
      <c r="F75" s="237" t="s">
        <v>146</v>
      </c>
      <c r="G75" s="238"/>
      <c r="H75" s="237" t="s">
        <v>147</v>
      </c>
      <c r="I75" s="238"/>
      <c r="J75" s="62"/>
      <c r="K75" s="113"/>
      <c r="L75" s="113"/>
      <c r="M75" s="114"/>
      <c r="N75" s="60"/>
      <c r="O75" s="60"/>
      <c r="P75" s="60"/>
      <c r="Q75" s="60"/>
      <c r="R75" s="60"/>
    </row>
    <row r="76" spans="2:18" ht="13.5" thickBot="1">
      <c r="B76" s="104" t="s">
        <v>19</v>
      </c>
      <c r="C76" s="62"/>
      <c r="D76" s="62"/>
      <c r="E76" s="220">
        <v>35000</v>
      </c>
      <c r="F76" s="242">
        <v>37000</v>
      </c>
      <c r="G76" s="243"/>
      <c r="H76" s="242">
        <v>38000</v>
      </c>
      <c r="I76" s="243"/>
      <c r="J76" s="62"/>
      <c r="K76" s="117">
        <f>E76</f>
        <v>35000</v>
      </c>
      <c r="L76" s="117">
        <f t="shared" ref="L76:L78" si="8">F76</f>
        <v>37000</v>
      </c>
      <c r="M76" s="118">
        <f>H76</f>
        <v>38000</v>
      </c>
      <c r="N76" s="60"/>
      <c r="O76" s="60"/>
      <c r="P76" s="60"/>
      <c r="Q76" s="60"/>
      <c r="R76" s="60"/>
    </row>
    <row r="77" spans="2:18" ht="13.5" thickBot="1">
      <c r="B77" s="104"/>
      <c r="C77" s="62"/>
      <c r="D77" s="62"/>
      <c r="E77" s="123"/>
      <c r="F77" s="124"/>
      <c r="G77" s="123"/>
      <c r="H77" s="124"/>
      <c r="I77" s="124"/>
      <c r="J77" s="62"/>
      <c r="K77" s="117"/>
      <c r="L77" s="117"/>
      <c r="M77" s="118"/>
      <c r="N77" s="60"/>
      <c r="O77" s="60"/>
      <c r="P77" s="60"/>
      <c r="Q77" s="60"/>
      <c r="R77" s="60"/>
    </row>
    <row r="78" spans="2:18" ht="13.5" thickBot="1">
      <c r="B78" s="104" t="s">
        <v>23</v>
      </c>
      <c r="C78" s="62"/>
      <c r="D78" s="62"/>
      <c r="E78" s="220">
        <v>5000</v>
      </c>
      <c r="F78" s="242">
        <v>5000</v>
      </c>
      <c r="G78" s="243"/>
      <c r="H78" s="242">
        <v>5000</v>
      </c>
      <c r="I78" s="243"/>
      <c r="J78" s="62"/>
      <c r="K78" s="117">
        <f t="shared" ref="K78" si="9">E78</f>
        <v>5000</v>
      </c>
      <c r="L78" s="117">
        <f t="shared" si="8"/>
        <v>5000</v>
      </c>
      <c r="M78" s="118">
        <f t="shared" ref="M78" si="10">H78</f>
        <v>5000</v>
      </c>
      <c r="N78" s="60"/>
      <c r="O78" s="60"/>
      <c r="P78" s="60"/>
      <c r="Q78" s="60"/>
      <c r="R78" s="60"/>
    </row>
    <row r="79" spans="2:18">
      <c r="B79" s="93"/>
      <c r="C79" s="62"/>
      <c r="D79" s="62"/>
      <c r="E79" s="94"/>
      <c r="F79" s="62"/>
      <c r="G79" s="94"/>
      <c r="H79" s="62"/>
      <c r="I79" s="62"/>
      <c r="J79" s="62"/>
      <c r="K79" s="113"/>
      <c r="L79" s="113"/>
      <c r="M79" s="114"/>
      <c r="N79" s="60"/>
      <c r="O79" s="60"/>
      <c r="P79" s="60"/>
      <c r="Q79" s="60"/>
      <c r="R79" s="60"/>
    </row>
    <row r="80" spans="2:18">
      <c r="B80" s="93"/>
      <c r="C80" s="62"/>
      <c r="D80" s="62"/>
      <c r="E80" s="94"/>
      <c r="F80" s="62"/>
      <c r="G80" s="94"/>
      <c r="H80" s="62"/>
      <c r="I80" s="62"/>
      <c r="J80" s="62"/>
      <c r="K80" s="113"/>
      <c r="L80" s="113"/>
      <c r="M80" s="114"/>
      <c r="N80" s="60"/>
      <c r="O80" s="60"/>
      <c r="P80" s="60"/>
      <c r="Q80" s="60"/>
      <c r="R80" s="60"/>
    </row>
    <row r="81" spans="2:18" ht="20.25" customHeight="1">
      <c r="B81" s="234" t="s">
        <v>125</v>
      </c>
      <c r="C81" s="235"/>
      <c r="D81" s="236"/>
      <c r="E81" s="77" t="s">
        <v>161</v>
      </c>
      <c r="F81" s="78"/>
      <c r="G81" s="79"/>
      <c r="H81" s="78"/>
      <c r="I81" s="78"/>
      <c r="J81" s="78"/>
      <c r="K81" s="81"/>
      <c r="L81" s="81"/>
      <c r="M81" s="82"/>
      <c r="N81" s="60"/>
      <c r="O81" s="60"/>
      <c r="P81" s="60"/>
      <c r="Q81" s="60"/>
      <c r="R81" s="60"/>
    </row>
    <row r="82" spans="2:18">
      <c r="B82" s="93"/>
      <c r="C82" s="62"/>
      <c r="D82" s="62"/>
      <c r="E82" s="94"/>
      <c r="F82" s="62"/>
      <c r="G82" s="94"/>
      <c r="H82" s="62"/>
      <c r="I82" s="62"/>
      <c r="J82" s="62"/>
      <c r="K82" s="113"/>
      <c r="L82" s="113"/>
      <c r="M82" s="114"/>
      <c r="N82" s="60"/>
      <c r="O82" s="60"/>
      <c r="P82" s="60"/>
      <c r="Q82" s="60"/>
      <c r="R82" s="60"/>
    </row>
    <row r="83" spans="2:18">
      <c r="B83" s="106" t="s">
        <v>126</v>
      </c>
      <c r="C83" s="62"/>
      <c r="D83" s="62"/>
      <c r="E83" s="94"/>
      <c r="F83" s="62"/>
      <c r="G83" s="94"/>
      <c r="H83" s="62"/>
      <c r="I83" s="62"/>
      <c r="J83" s="62"/>
      <c r="K83" s="113"/>
      <c r="L83" s="113"/>
      <c r="M83" s="114"/>
      <c r="N83" s="60"/>
      <c r="O83" s="60"/>
      <c r="P83" s="60"/>
      <c r="Q83" s="60"/>
      <c r="R83" s="60"/>
    </row>
    <row r="84" spans="2:18" ht="13.5" thickBot="1">
      <c r="B84" s="106" t="s">
        <v>127</v>
      </c>
      <c r="C84" s="62"/>
      <c r="D84" s="62"/>
      <c r="E84" s="94"/>
      <c r="F84" s="62"/>
      <c r="G84" s="94"/>
      <c r="H84" s="62"/>
      <c r="I84" s="62"/>
      <c r="J84" s="62"/>
      <c r="K84" s="113"/>
      <c r="L84" s="113"/>
      <c r="M84" s="114"/>
      <c r="N84" s="60"/>
      <c r="O84" s="60"/>
      <c r="P84" s="60"/>
      <c r="Q84" s="60"/>
      <c r="R84" s="60"/>
    </row>
    <row r="85" spans="2:18" ht="13.5" thickBot="1">
      <c r="B85" s="106" t="s">
        <v>128</v>
      </c>
      <c r="C85" s="62"/>
      <c r="D85" s="62"/>
      <c r="E85" s="221">
        <v>60</v>
      </c>
      <c r="F85" s="62"/>
      <c r="G85" s="105" t="s">
        <v>163</v>
      </c>
      <c r="H85" s="62"/>
      <c r="I85" s="62"/>
      <c r="J85" s="62"/>
      <c r="K85" s="110">
        <f>K56/365*GGFORMAT</f>
        <v>10684.931506849314</v>
      </c>
      <c r="L85" s="110">
        <f>L56/365*GGFORMAT</f>
        <v>11753.424657534248</v>
      </c>
      <c r="M85" s="111">
        <f>M56/365*GGFORMAT</f>
        <v>13356.164383561645</v>
      </c>
      <c r="N85" s="60"/>
      <c r="O85" s="60"/>
      <c r="P85" s="60"/>
      <c r="Q85" s="60"/>
      <c r="R85" s="60"/>
    </row>
    <row r="86" spans="2:18">
      <c r="B86" s="106" t="s">
        <v>129</v>
      </c>
      <c r="C86" s="62"/>
      <c r="D86" s="62"/>
      <c r="E86" s="94"/>
      <c r="F86" s="62"/>
      <c r="G86" s="94"/>
      <c r="H86" s="62"/>
      <c r="I86" s="62"/>
      <c r="J86" s="62"/>
      <c r="K86" s="113"/>
      <c r="L86" s="113"/>
      <c r="M86" s="114"/>
      <c r="N86" s="60"/>
      <c r="O86" s="60"/>
      <c r="P86" s="60"/>
      <c r="Q86" s="60"/>
      <c r="R86" s="60"/>
    </row>
    <row r="87" spans="2:18">
      <c r="B87" s="106"/>
      <c r="C87" s="62"/>
      <c r="D87" s="62"/>
      <c r="E87" s="94"/>
      <c r="F87" s="62"/>
      <c r="G87" s="94"/>
      <c r="H87" s="62"/>
      <c r="I87" s="62"/>
      <c r="J87" s="62"/>
      <c r="K87" s="113"/>
      <c r="L87" s="113"/>
      <c r="M87" s="114"/>
      <c r="N87" s="60"/>
      <c r="O87" s="60"/>
      <c r="P87" s="60"/>
      <c r="Q87" s="60"/>
      <c r="R87" s="60"/>
    </row>
    <row r="88" spans="2:18">
      <c r="B88" s="93"/>
      <c r="C88" s="62"/>
      <c r="D88" s="62"/>
      <c r="E88" s="94"/>
      <c r="F88" s="62"/>
      <c r="G88" s="94"/>
      <c r="H88" s="62"/>
      <c r="I88" s="62"/>
      <c r="J88" s="62"/>
      <c r="K88" s="113"/>
      <c r="L88" s="113"/>
      <c r="M88" s="114"/>
      <c r="N88" s="60"/>
      <c r="O88" s="60"/>
      <c r="P88" s="60"/>
      <c r="Q88" s="60"/>
      <c r="R88" s="60"/>
    </row>
    <row r="89" spans="2:18" ht="13.5" thickBot="1">
      <c r="B89" s="106" t="s">
        <v>130</v>
      </c>
      <c r="C89" s="62"/>
      <c r="D89" s="62"/>
      <c r="E89" s="94"/>
      <c r="F89" s="62"/>
      <c r="G89" s="94"/>
      <c r="H89" s="62"/>
      <c r="I89" s="62"/>
      <c r="J89" s="62"/>
      <c r="K89" s="113"/>
      <c r="L89" s="113"/>
      <c r="M89" s="114"/>
      <c r="N89" s="60"/>
      <c r="O89" s="60"/>
      <c r="P89" s="60"/>
      <c r="Q89" s="60"/>
      <c r="R89" s="60"/>
    </row>
    <row r="90" spans="2:18" ht="13.5" thickBot="1">
      <c r="B90" s="106" t="s">
        <v>131</v>
      </c>
      <c r="C90" s="62"/>
      <c r="D90" s="62"/>
      <c r="E90" s="221">
        <v>45</v>
      </c>
      <c r="F90" s="62"/>
      <c r="G90" s="105" t="s">
        <v>163</v>
      </c>
      <c r="H90" s="62"/>
      <c r="I90" s="62"/>
      <c r="J90" s="62"/>
      <c r="K90" s="110">
        <f>SUM(K63:K73)/365*E90</f>
        <v>7483.5616438356165</v>
      </c>
      <c r="L90" s="110">
        <f>SUM(L63:L73)/365*GGSERVIZI</f>
        <v>8247.945205479451</v>
      </c>
      <c r="M90" s="111">
        <f>SUM(M63:M73)/365*GGSERVIZI</f>
        <v>8617.8082191780832</v>
      </c>
      <c r="N90" s="60"/>
      <c r="O90" s="60"/>
      <c r="P90" s="60"/>
      <c r="Q90" s="60"/>
      <c r="R90" s="60"/>
    </row>
    <row r="91" spans="2:18">
      <c r="B91" s="93"/>
      <c r="C91" s="62"/>
      <c r="D91" s="62"/>
      <c r="E91" s="94"/>
      <c r="F91" s="62"/>
      <c r="G91" s="94"/>
      <c r="H91" s="62"/>
      <c r="I91" s="62"/>
      <c r="J91" s="62"/>
      <c r="K91" s="113"/>
      <c r="L91" s="113"/>
      <c r="M91" s="114"/>
      <c r="N91" s="60"/>
      <c r="O91" s="60"/>
      <c r="P91" s="60"/>
      <c r="Q91" s="60"/>
      <c r="R91" s="60"/>
    </row>
    <row r="92" spans="2:18">
      <c r="B92" s="93"/>
      <c r="C92" s="62"/>
      <c r="D92" s="62"/>
      <c r="E92" s="94"/>
      <c r="F92" s="62"/>
      <c r="G92" s="94"/>
      <c r="H92" s="62"/>
      <c r="I92" s="62"/>
      <c r="J92" s="62"/>
      <c r="K92" s="113"/>
      <c r="L92" s="113"/>
      <c r="M92" s="114"/>
      <c r="N92" s="60"/>
      <c r="O92" s="60"/>
      <c r="P92" s="60"/>
      <c r="Q92" s="60"/>
      <c r="R92" s="60"/>
    </row>
    <row r="93" spans="2:18" ht="13.5" thickBot="1">
      <c r="B93" s="106" t="s">
        <v>162</v>
      </c>
      <c r="C93" s="62"/>
      <c r="D93" s="62"/>
      <c r="E93" s="94"/>
      <c r="F93" s="62"/>
      <c r="G93" s="94"/>
      <c r="H93" s="62"/>
      <c r="I93" s="62"/>
      <c r="J93" s="62"/>
      <c r="K93" s="113"/>
      <c r="L93" s="113"/>
      <c r="M93" s="114"/>
      <c r="N93" s="60"/>
      <c r="O93" s="60"/>
      <c r="P93" s="60"/>
      <c r="Q93" s="60"/>
      <c r="R93" s="60"/>
    </row>
    <row r="94" spans="2:18" ht="13.5" thickBot="1">
      <c r="B94" s="106" t="s">
        <v>132</v>
      </c>
      <c r="C94" s="62"/>
      <c r="D94" s="62"/>
      <c r="E94" s="228">
        <v>30</v>
      </c>
      <c r="F94" s="62"/>
      <c r="G94" s="105" t="s">
        <v>163</v>
      </c>
      <c r="H94" s="62"/>
      <c r="I94" s="62"/>
      <c r="J94" s="62"/>
      <c r="K94" s="117">
        <f>(E76+E78)/365*GGPERAFF</f>
        <v>3287.6712328767121</v>
      </c>
      <c r="L94" s="117">
        <f>(F76+F78)/365*GGPERAFF</f>
        <v>3452.0547945205481</v>
      </c>
      <c r="M94" s="118">
        <f>(H76+H78)/365*GGPERAFF</f>
        <v>3534.2465753424658</v>
      </c>
      <c r="N94" s="60"/>
      <c r="O94" s="60"/>
      <c r="P94" s="60"/>
      <c r="Q94" s="60"/>
      <c r="R94" s="60"/>
    </row>
    <row r="95" spans="2:18">
      <c r="B95" s="93"/>
      <c r="C95" s="62"/>
      <c r="D95" s="62"/>
      <c r="E95" s="94"/>
      <c r="F95" s="62"/>
      <c r="G95" s="94"/>
      <c r="H95" s="62"/>
      <c r="I95" s="62"/>
      <c r="J95" s="62"/>
      <c r="K95" s="62"/>
      <c r="L95" s="62"/>
      <c r="M95" s="95"/>
    </row>
    <row r="96" spans="2:18" ht="13.5" thickBot="1">
      <c r="B96" s="93"/>
      <c r="C96" s="62"/>
      <c r="D96" s="62"/>
      <c r="E96" s="94"/>
      <c r="F96" s="62"/>
      <c r="G96" s="94"/>
      <c r="H96" s="62"/>
      <c r="I96" s="62"/>
      <c r="J96" s="62"/>
      <c r="K96" s="62"/>
      <c r="L96" s="62"/>
      <c r="M96" s="95"/>
    </row>
    <row r="97" spans="2:13" ht="13.5" thickBot="1">
      <c r="B97" s="106" t="s">
        <v>134</v>
      </c>
      <c r="C97" s="62"/>
      <c r="D97" s="62"/>
      <c r="E97" s="229">
        <v>0.24</v>
      </c>
      <c r="F97" s="62"/>
      <c r="G97" s="105" t="s">
        <v>164</v>
      </c>
      <c r="H97" s="62"/>
      <c r="I97" s="62"/>
      <c r="J97" s="62"/>
      <c r="K97" s="124">
        <f ca="1">'Prospetto Economico'!C39*INPUT!E97</f>
        <v>8499.5636918537475</v>
      </c>
      <c r="L97" s="124">
        <f ca="1">'Prospetto Economico'!D39*INPUT!E97</f>
        <v>12931.010004356545</v>
      </c>
      <c r="M97" s="125">
        <f ca="1">'Prospetto Economico'!E39*INPUT!E97</f>
        <v>12816.88205440114</v>
      </c>
    </row>
    <row r="98" spans="2:13" ht="13.5" thickBot="1">
      <c r="B98" s="93"/>
      <c r="C98" s="62"/>
      <c r="D98" s="62"/>
      <c r="E98" s="126"/>
      <c r="F98" s="62"/>
      <c r="G98" s="94"/>
      <c r="H98" s="62"/>
      <c r="I98" s="62"/>
      <c r="J98" s="62"/>
      <c r="K98" s="124"/>
      <c r="L98" s="124"/>
      <c r="M98" s="125"/>
    </row>
    <row r="99" spans="2:13" ht="13.5" thickBot="1">
      <c r="B99" s="106" t="s">
        <v>135</v>
      </c>
      <c r="C99" s="62"/>
      <c r="D99" s="62"/>
      <c r="E99" s="229">
        <v>3.9E-2</v>
      </c>
      <c r="F99" s="62"/>
      <c r="G99" s="105" t="s">
        <v>164</v>
      </c>
      <c r="H99" s="62"/>
      <c r="I99" s="62"/>
      <c r="J99" s="62"/>
      <c r="K99" s="124">
        <f>(+'Prospetto Economico'!G7+'Prospetto Economico'!G9+'Prospetto Economico'!G12-'Prospetto Economico'!C7-'Prospetto Economico'!C12-'Prospetto Economico'!C14-'Prospetto Economico'!C27-'Prospetto Economico'!C29-'Prospetto Economico'!C31)*INPUT!E99</f>
        <v>1587.3</v>
      </c>
      <c r="L99" s="124">
        <f>(+'Prospetto Economico'!H7+'Prospetto Economico'!H9+'Prospetto Economico'!H12-'Prospetto Economico'!D7-'Prospetto Economico'!D12-'Prospetto Economico'!D14-'Prospetto Economico'!D27-'Prospetto Economico'!D29-'Prospetto Economico'!D31)*INPUT!E99</f>
        <v>2262</v>
      </c>
      <c r="M99" s="125">
        <f>(+'Prospetto Economico'!I7+'Prospetto Economico'!I9+'Prospetto Economico'!I12-'Prospetto Economico'!E7-'Prospetto Economico'!E12-'Prospetto Economico'!E14-'Prospetto Economico'!E27-'Prospetto Economico'!E29-'Prospetto Economico'!E31)*INPUT!E99</f>
        <v>2232.75</v>
      </c>
    </row>
    <row r="100" spans="2:13">
      <c r="B100" s="93"/>
      <c r="C100" s="62"/>
      <c r="D100" s="62"/>
      <c r="E100" s="94"/>
      <c r="F100" s="62"/>
      <c r="G100" s="94"/>
      <c r="H100" s="62"/>
      <c r="I100" s="62"/>
      <c r="J100" s="62"/>
      <c r="K100" s="62"/>
      <c r="L100" s="62"/>
      <c r="M100" s="95"/>
    </row>
    <row r="101" spans="2:13">
      <c r="B101" s="93"/>
      <c r="C101" s="62"/>
      <c r="D101" s="62"/>
      <c r="E101" s="94"/>
      <c r="F101" s="62"/>
      <c r="G101" s="94"/>
      <c r="H101" s="62"/>
      <c r="I101" s="62"/>
      <c r="J101" s="62"/>
      <c r="K101" s="127">
        <f ca="1">SUM(K97:K99)</f>
        <v>10086.863691853747</v>
      </c>
      <c r="L101" s="127">
        <f t="shared" ref="L101:M101" ca="1" si="11">SUM(L97:L99)</f>
        <v>15193.010004356545</v>
      </c>
      <c r="M101" s="128">
        <f t="shared" ca="1" si="11"/>
        <v>15049.63205440114</v>
      </c>
    </row>
    <row r="102" spans="2:13">
      <c r="B102" s="129"/>
      <c r="C102" s="130"/>
      <c r="D102" s="130"/>
      <c r="E102" s="131"/>
      <c r="F102" s="130"/>
      <c r="G102" s="131"/>
      <c r="H102" s="130"/>
      <c r="I102" s="130"/>
      <c r="J102" s="130"/>
      <c r="K102" s="130"/>
      <c r="L102" s="130"/>
      <c r="M102" s="74"/>
    </row>
  </sheetData>
  <sheetProtection password="C090" sheet="1" objects="1" scenarios="1"/>
  <mergeCells count="54">
    <mergeCell ref="B3:M3"/>
    <mergeCell ref="B1:M1"/>
    <mergeCell ref="I6:J6"/>
    <mergeCell ref="F34:G34"/>
    <mergeCell ref="H34:I34"/>
    <mergeCell ref="F33:G33"/>
    <mergeCell ref="H33:I33"/>
    <mergeCell ref="B6:D7"/>
    <mergeCell ref="E6:E7"/>
    <mergeCell ref="B31:D31"/>
    <mergeCell ref="F39:G39"/>
    <mergeCell ref="H39:I39"/>
    <mergeCell ref="F38:G38"/>
    <mergeCell ref="H38:I38"/>
    <mergeCell ref="F60:G60"/>
    <mergeCell ref="H60:I60"/>
    <mergeCell ref="F59:G59"/>
    <mergeCell ref="H59:I59"/>
    <mergeCell ref="H75:I75"/>
    <mergeCell ref="F73:G73"/>
    <mergeCell ref="F67:G67"/>
    <mergeCell ref="F68:G68"/>
    <mergeCell ref="F69:G69"/>
    <mergeCell ref="F70:G70"/>
    <mergeCell ref="F71:G71"/>
    <mergeCell ref="F72:G72"/>
    <mergeCell ref="H76:I76"/>
    <mergeCell ref="F78:G78"/>
    <mergeCell ref="H78:I78"/>
    <mergeCell ref="K6:M6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62:I62"/>
    <mergeCell ref="B42:D42"/>
    <mergeCell ref="B49:D49"/>
    <mergeCell ref="F75:G75"/>
    <mergeCell ref="B81:D81"/>
    <mergeCell ref="B70:D70"/>
    <mergeCell ref="B71:D71"/>
    <mergeCell ref="F62:G62"/>
    <mergeCell ref="F63:G63"/>
    <mergeCell ref="F64:G64"/>
    <mergeCell ref="F65:G65"/>
    <mergeCell ref="F66:G66"/>
    <mergeCell ref="F76:G7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55"/>
  <sheetViews>
    <sheetView workbookViewId="0">
      <selection activeCell="B2" sqref="B2"/>
    </sheetView>
  </sheetViews>
  <sheetFormatPr defaultColWidth="9.140625" defaultRowHeight="12" customHeight="1"/>
  <cols>
    <col min="1" max="1" width="5.5703125" style="20" customWidth="1"/>
    <col min="2" max="2" width="32.7109375" style="20" customWidth="1"/>
    <col min="3" max="5" width="13.7109375" style="20" customWidth="1"/>
    <col min="6" max="6" width="29.140625" style="20" customWidth="1"/>
    <col min="7" max="9" width="13.7109375" style="20" customWidth="1"/>
    <col min="10" max="16384" width="9.140625" style="20"/>
  </cols>
  <sheetData>
    <row r="1" spans="2:9" ht="54" customHeight="1">
      <c r="B1" s="276" t="s">
        <v>175</v>
      </c>
      <c r="C1" s="277"/>
      <c r="D1" s="277"/>
      <c r="E1" s="277"/>
      <c r="F1" s="277"/>
      <c r="G1" s="277"/>
      <c r="H1" s="277"/>
      <c r="I1" s="278"/>
    </row>
    <row r="2" spans="2:9" ht="12" customHeight="1" thickBot="1"/>
    <row r="3" spans="2:9" ht="28.5" customHeight="1" thickBot="1">
      <c r="B3" s="265" t="s">
        <v>33</v>
      </c>
      <c r="C3" s="266"/>
      <c r="D3" s="266"/>
      <c r="E3" s="267"/>
      <c r="F3" s="267"/>
      <c r="G3" s="268"/>
      <c r="H3" s="268"/>
      <c r="I3" s="269"/>
    </row>
    <row r="4" spans="2:9" ht="12" customHeight="1">
      <c r="B4" s="270" t="s">
        <v>0</v>
      </c>
      <c r="C4" s="271"/>
      <c r="D4" s="271"/>
      <c r="E4" s="272"/>
      <c r="F4" s="270" t="s">
        <v>1</v>
      </c>
      <c r="G4" s="271"/>
      <c r="H4" s="271"/>
      <c r="I4" s="272"/>
    </row>
    <row r="5" spans="2:9" ht="12" customHeight="1" thickBot="1">
      <c r="B5" s="273"/>
      <c r="C5" s="274"/>
      <c r="D5" s="274"/>
      <c r="E5" s="275"/>
      <c r="F5" s="273"/>
      <c r="G5" s="274"/>
      <c r="H5" s="274"/>
      <c r="I5" s="275"/>
    </row>
    <row r="6" spans="2:9" ht="18" customHeight="1" thickBot="1">
      <c r="B6" s="89" t="s">
        <v>7</v>
      </c>
      <c r="C6" s="91" t="s">
        <v>8</v>
      </c>
      <c r="D6" s="91" t="s">
        <v>9</v>
      </c>
      <c r="E6" s="92" t="s">
        <v>20</v>
      </c>
      <c r="F6" s="90"/>
      <c r="G6" s="91" t="s">
        <v>8</v>
      </c>
      <c r="H6" s="91" t="s">
        <v>9</v>
      </c>
      <c r="I6" s="92" t="s">
        <v>20</v>
      </c>
    </row>
    <row r="7" spans="2:9" s="138" customFormat="1" ht="17.100000000000001" customHeight="1">
      <c r="B7" s="132" t="s">
        <v>10</v>
      </c>
      <c r="C7" s="133">
        <f>SUM(C8:C10)</f>
        <v>65000</v>
      </c>
      <c r="D7" s="133">
        <f>SUM(D8:D10)</f>
        <v>61500</v>
      </c>
      <c r="E7" s="142">
        <f>SUM(E8:E10)</f>
        <v>69250</v>
      </c>
      <c r="F7" s="132" t="s">
        <v>21</v>
      </c>
      <c r="G7" s="141">
        <f>INPUT!K34</f>
        <v>200000</v>
      </c>
      <c r="H7" s="141">
        <f>INPUT!L34</f>
        <v>220000</v>
      </c>
      <c r="I7" s="134">
        <f>INPUT!M34</f>
        <v>250000</v>
      </c>
    </row>
    <row r="8" spans="2:9" ht="12" customHeight="1">
      <c r="B8" s="34" t="s">
        <v>29</v>
      </c>
      <c r="C8" s="35">
        <f>INPUT!K53</f>
        <v>50000</v>
      </c>
      <c r="D8" s="35">
        <f>INPUT!L53-INPUT!P53</f>
        <v>47307.692307692305</v>
      </c>
      <c r="E8" s="86">
        <f>INPUT!M53-INPUT!Q53</f>
        <v>53269.230769230766</v>
      </c>
      <c r="F8" s="34"/>
      <c r="G8" s="36"/>
      <c r="H8" s="36"/>
      <c r="I8" s="37"/>
    </row>
    <row r="9" spans="2:9" ht="12" customHeight="1">
      <c r="B9" s="34" t="s">
        <v>30</v>
      </c>
      <c r="C9" s="35">
        <f>INPUT!K54</f>
        <v>10000</v>
      </c>
      <c r="D9" s="35">
        <f>INPUT!L54-INPUT!P54</f>
        <v>9461.538461538461</v>
      </c>
      <c r="E9" s="86">
        <f>INPUT!M54-INPUT!Q54</f>
        <v>10653.846153846154</v>
      </c>
      <c r="F9" s="45" t="s">
        <v>124</v>
      </c>
      <c r="G9" s="33">
        <f>INPUT!E39</f>
        <v>15000</v>
      </c>
      <c r="H9" s="33">
        <f>INPUT!F39</f>
        <v>25000</v>
      </c>
      <c r="I9" s="41">
        <f>INPUT!H39</f>
        <v>5000</v>
      </c>
    </row>
    <row r="10" spans="2:9" ht="12" customHeight="1">
      <c r="B10" s="34" t="s">
        <v>27</v>
      </c>
      <c r="C10" s="35">
        <f>INPUT!K55</f>
        <v>5000</v>
      </c>
      <c r="D10" s="35">
        <f>INPUT!L55-INPUT!P55</f>
        <v>4730.7692307692305</v>
      </c>
      <c r="E10" s="86">
        <f>INPUT!M55-INPUT!Q55</f>
        <v>5326.9230769230771</v>
      </c>
      <c r="F10" s="34"/>
      <c r="G10" s="36"/>
      <c r="H10" s="36"/>
      <c r="I10" s="37"/>
    </row>
    <row r="11" spans="2:9" ht="12" customHeight="1">
      <c r="B11" s="34"/>
      <c r="C11" s="38"/>
      <c r="D11" s="38"/>
      <c r="E11" s="37"/>
      <c r="F11" s="87"/>
      <c r="G11" s="36"/>
      <c r="H11" s="36"/>
      <c r="I11" s="37"/>
    </row>
    <row r="12" spans="2:9" s="138" customFormat="1" ht="17.100000000000001" customHeight="1">
      <c r="B12" s="132" t="s">
        <v>26</v>
      </c>
      <c r="C12" s="139"/>
      <c r="D12" s="140">
        <f>G12</f>
        <v>10000</v>
      </c>
      <c r="E12" s="134">
        <f>H12</f>
        <v>12000</v>
      </c>
      <c r="F12" s="132" t="s">
        <v>166</v>
      </c>
      <c r="G12" s="141">
        <f>INPUT!E60</f>
        <v>10000</v>
      </c>
      <c r="H12" s="141">
        <f>INPUT!F60</f>
        <v>12000</v>
      </c>
      <c r="I12" s="134">
        <f>INPUT!H60</f>
        <v>15000</v>
      </c>
    </row>
    <row r="13" spans="2:9" ht="12" customHeight="1">
      <c r="B13" s="34"/>
      <c r="C13" s="38"/>
      <c r="D13" s="40"/>
      <c r="E13" s="37"/>
      <c r="F13" s="34"/>
      <c r="G13" s="36"/>
      <c r="H13" s="36"/>
      <c r="I13" s="37"/>
    </row>
    <row r="14" spans="2:9" s="138" customFormat="1" ht="17.100000000000001" customHeight="1">
      <c r="B14" s="132" t="s">
        <v>11</v>
      </c>
      <c r="C14" s="133">
        <f>SUM(C15:C25)</f>
        <v>60700</v>
      </c>
      <c r="D14" s="133">
        <f>SUM(D15:D25)</f>
        <v>66900</v>
      </c>
      <c r="E14" s="134">
        <f>SUM(E15:E25)</f>
        <v>69900</v>
      </c>
      <c r="F14" s="135"/>
      <c r="G14" s="136"/>
      <c r="H14" s="136"/>
      <c r="I14" s="137"/>
    </row>
    <row r="15" spans="2:9" ht="12" customHeight="1">
      <c r="B15" s="42" t="s">
        <v>12</v>
      </c>
      <c r="C15" s="35">
        <f>INPUT!K63</f>
        <v>12000</v>
      </c>
      <c r="D15" s="35">
        <f>INPUT!L63</f>
        <v>12000</v>
      </c>
      <c r="E15" s="86">
        <f>INPUT!M63</f>
        <v>12000</v>
      </c>
      <c r="F15" s="34"/>
      <c r="G15" s="36"/>
      <c r="H15" s="36"/>
      <c r="I15" s="37"/>
    </row>
    <row r="16" spans="2:9" ht="12" customHeight="1">
      <c r="B16" s="42" t="s">
        <v>13</v>
      </c>
      <c r="C16" s="35">
        <f>INPUT!K64</f>
        <v>800</v>
      </c>
      <c r="D16" s="35">
        <f>INPUT!L64</f>
        <v>850</v>
      </c>
      <c r="E16" s="86">
        <f>INPUT!M64</f>
        <v>900</v>
      </c>
      <c r="F16" s="42" t="s">
        <v>165</v>
      </c>
      <c r="G16" s="58">
        <f>(C12+C7-G12)/G7</f>
        <v>0.27500000000000002</v>
      </c>
      <c r="H16" s="58">
        <f>(D12+D7-H12)/H7</f>
        <v>0.27045454545454545</v>
      </c>
      <c r="I16" s="85">
        <f>(E12+E7-I12)/I7</f>
        <v>0.26500000000000001</v>
      </c>
    </row>
    <row r="17" spans="2:9" ht="12" customHeight="1">
      <c r="B17" s="42" t="s">
        <v>14</v>
      </c>
      <c r="C17" s="35">
        <f>INPUT!K65</f>
        <v>400</v>
      </c>
      <c r="D17" s="35">
        <f>INPUT!L65</f>
        <v>450</v>
      </c>
      <c r="E17" s="86">
        <f>INPUT!M65</f>
        <v>500</v>
      </c>
      <c r="F17" s="34"/>
      <c r="G17" s="36"/>
      <c r="H17" s="36"/>
      <c r="I17" s="37"/>
    </row>
    <row r="18" spans="2:9" ht="12" customHeight="1">
      <c r="B18" s="42" t="s">
        <v>15</v>
      </c>
      <c r="C18" s="35">
        <f>INPUT!K66</f>
        <v>2500</v>
      </c>
      <c r="D18" s="35">
        <f>INPUT!L66</f>
        <v>2600</v>
      </c>
      <c r="E18" s="86">
        <f>INPUT!M66</f>
        <v>3000</v>
      </c>
      <c r="F18" s="34"/>
      <c r="G18" s="36"/>
      <c r="H18" s="36"/>
      <c r="I18" s="37"/>
    </row>
    <row r="19" spans="2:9" ht="12" customHeight="1">
      <c r="B19" s="42" t="s">
        <v>28</v>
      </c>
      <c r="C19" s="35">
        <f>INPUT!K67</f>
        <v>15000</v>
      </c>
      <c r="D19" s="35">
        <f>INPUT!L67</f>
        <v>20000</v>
      </c>
      <c r="E19" s="86">
        <f>INPUT!M67</f>
        <v>22000</v>
      </c>
      <c r="F19" s="34"/>
      <c r="G19" s="36"/>
      <c r="H19" s="36"/>
      <c r="I19" s="37"/>
    </row>
    <row r="20" spans="2:9" ht="12" customHeight="1">
      <c r="B20" s="42" t="s">
        <v>16</v>
      </c>
      <c r="C20" s="35">
        <f>INPUT!K68</f>
        <v>4000</v>
      </c>
      <c r="D20" s="35">
        <f>INPUT!L68</f>
        <v>4000</v>
      </c>
      <c r="E20" s="86">
        <f>INPUT!M68</f>
        <v>4000</v>
      </c>
      <c r="F20" s="34"/>
      <c r="G20" s="36"/>
      <c r="H20" s="36"/>
      <c r="I20" s="37"/>
    </row>
    <row r="21" spans="2:9" ht="12" customHeight="1">
      <c r="B21" s="42" t="s">
        <v>17</v>
      </c>
      <c r="C21" s="35">
        <f>INPUT!K69</f>
        <v>10000</v>
      </c>
      <c r="D21" s="35">
        <f>INPUT!L69</f>
        <v>10000</v>
      </c>
      <c r="E21" s="86">
        <f>INPUT!M69</f>
        <v>10000</v>
      </c>
      <c r="F21" s="34"/>
      <c r="G21" s="36"/>
      <c r="H21" s="36"/>
      <c r="I21" s="37"/>
    </row>
    <row r="22" spans="2:9" ht="12" customHeight="1">
      <c r="B22" s="43" t="s">
        <v>18</v>
      </c>
      <c r="C22" s="35">
        <f>INPUT!K70</f>
        <v>3000</v>
      </c>
      <c r="D22" s="35">
        <f>INPUT!L70</f>
        <v>3500</v>
      </c>
      <c r="E22" s="86">
        <f>INPUT!M70</f>
        <v>3500</v>
      </c>
      <c r="F22" s="34"/>
      <c r="G22" s="36"/>
      <c r="H22" s="36"/>
      <c r="I22" s="37"/>
    </row>
    <row r="23" spans="2:9" ht="12" customHeight="1">
      <c r="B23" s="43" t="s">
        <v>31</v>
      </c>
      <c r="C23" s="35">
        <f>INPUT!K71</f>
        <v>2000</v>
      </c>
      <c r="D23" s="35">
        <f>INPUT!L71</f>
        <v>2500</v>
      </c>
      <c r="E23" s="86">
        <f>INPUT!M71</f>
        <v>3000</v>
      </c>
      <c r="F23" s="34"/>
      <c r="G23" s="36"/>
      <c r="H23" s="36"/>
      <c r="I23" s="37"/>
    </row>
    <row r="24" spans="2:9" ht="12" customHeight="1">
      <c r="B24" s="34" t="s">
        <v>22</v>
      </c>
      <c r="C24" s="35">
        <f>INPUT!K72</f>
        <v>6000</v>
      </c>
      <c r="D24" s="35">
        <f>INPUT!L72</f>
        <v>6000</v>
      </c>
      <c r="E24" s="86">
        <f>INPUT!M72</f>
        <v>6000</v>
      </c>
      <c r="F24" s="34"/>
      <c r="G24" s="36"/>
      <c r="H24" s="36"/>
      <c r="I24" s="37"/>
    </row>
    <row r="25" spans="2:9" ht="15" customHeight="1">
      <c r="B25" s="34" t="s">
        <v>32</v>
      </c>
      <c r="C25" s="35">
        <f>INPUT!K73</f>
        <v>5000</v>
      </c>
      <c r="D25" s="35">
        <f>INPUT!L73</f>
        <v>5000</v>
      </c>
      <c r="E25" s="86">
        <f>INPUT!M73</f>
        <v>5000</v>
      </c>
      <c r="F25" s="34"/>
      <c r="G25" s="36"/>
      <c r="H25" s="36"/>
      <c r="I25" s="37"/>
    </row>
    <row r="26" spans="2:9" ht="12" customHeight="1">
      <c r="B26" s="34"/>
      <c r="C26" s="35"/>
      <c r="D26" s="35"/>
      <c r="E26" s="86"/>
      <c r="F26" s="34"/>
      <c r="G26" s="36"/>
      <c r="H26" s="36"/>
      <c r="I26" s="37"/>
    </row>
    <row r="27" spans="2:9" s="138" customFormat="1" ht="17.100000000000001" customHeight="1">
      <c r="B27" s="132" t="s">
        <v>2</v>
      </c>
      <c r="C27" s="133">
        <f>INPUT!K21</f>
        <v>18600</v>
      </c>
      <c r="D27" s="133">
        <f>INPUT!L21</f>
        <v>18600</v>
      </c>
      <c r="E27" s="143">
        <f>INPUT!M21</f>
        <v>18600</v>
      </c>
      <c r="F27" s="135"/>
      <c r="G27" s="136"/>
      <c r="H27" s="136"/>
      <c r="I27" s="137"/>
    </row>
    <row r="28" spans="2:9" ht="12" customHeight="1">
      <c r="B28" s="34"/>
      <c r="C28" s="39"/>
      <c r="D28" s="39"/>
      <c r="E28" s="44"/>
      <c r="F28" s="34"/>
      <c r="G28" s="36"/>
      <c r="H28" s="36"/>
      <c r="I28" s="37"/>
    </row>
    <row r="29" spans="2:9" s="138" customFormat="1" ht="17.100000000000001" customHeight="1">
      <c r="B29" s="132" t="s">
        <v>19</v>
      </c>
      <c r="C29" s="133">
        <f>INPUT!E76</f>
        <v>35000</v>
      </c>
      <c r="D29" s="133">
        <f>INPUT!F76</f>
        <v>37000</v>
      </c>
      <c r="E29" s="143">
        <f>INPUT!H76</f>
        <v>38000</v>
      </c>
      <c r="F29" s="135"/>
      <c r="G29" s="136"/>
      <c r="H29" s="136"/>
      <c r="I29" s="137"/>
    </row>
    <row r="30" spans="2:9" ht="12" customHeight="1">
      <c r="B30" s="45"/>
      <c r="C30" s="35"/>
      <c r="D30" s="46"/>
      <c r="E30" s="47"/>
      <c r="F30" s="34"/>
      <c r="G30" s="36"/>
      <c r="H30" s="36"/>
      <c r="I30" s="37"/>
    </row>
    <row r="31" spans="2:9" s="138" customFormat="1" ht="17.100000000000001" customHeight="1">
      <c r="B31" s="132" t="s">
        <v>23</v>
      </c>
      <c r="C31" s="133">
        <f>INPUT!E78</f>
        <v>5000</v>
      </c>
      <c r="D31" s="133">
        <f>INPUT!F78</f>
        <v>5000</v>
      </c>
      <c r="E31" s="134">
        <f>INPUT!H78</f>
        <v>5000</v>
      </c>
      <c r="F31" s="135"/>
      <c r="G31" s="136"/>
      <c r="H31" s="136"/>
      <c r="I31" s="137"/>
    </row>
    <row r="32" spans="2:9" ht="12" customHeight="1">
      <c r="B32" s="45"/>
      <c r="C32" s="35"/>
      <c r="D32" s="46"/>
      <c r="E32" s="47"/>
      <c r="F32" s="34"/>
      <c r="G32" s="36"/>
      <c r="H32" s="36"/>
      <c r="I32" s="37"/>
    </row>
    <row r="33" spans="2:9" ht="12" customHeight="1">
      <c r="B33" s="45" t="s">
        <v>121</v>
      </c>
      <c r="C33" s="35">
        <f>SUM(Mutuo!D13:D24)</f>
        <v>4300.5613076273467</v>
      </c>
      <c r="D33" s="46">
        <f>SUM(Mutuo!D25:D36)</f>
        <v>4077.9772494575595</v>
      </c>
      <c r="E33" s="47">
        <f>SUM(Mutuo!D37:D48)</f>
        <v>3846.3247733285862</v>
      </c>
      <c r="F33" s="34"/>
      <c r="G33" s="36"/>
      <c r="H33" s="36"/>
      <c r="I33" s="37"/>
    </row>
    <row r="34" spans="2:9" ht="12" customHeight="1">
      <c r="B34" s="45" t="s">
        <v>122</v>
      </c>
      <c r="C34" s="35">
        <f ca="1">IF('Prospetto Patrimoniale'!M34&gt;0,'Prospetto Patrimoniale'!M34*INPUT!E47,0)</f>
        <v>984.58997631593604</v>
      </c>
      <c r="D34" s="35">
        <f ca="1">IF('Prospetto Patrimoniale'!O34&gt;0,'Prospetto Patrimoniale'!O34*INPUT!E47,0)</f>
        <v>42.814399060888682</v>
      </c>
      <c r="E34" s="86">
        <f ca="1">IF('Prospetto Patrimoniale'!Q34&gt;0,'Prospetto Patrimoniale'!Q34*INPUT!E47,0)</f>
        <v>0</v>
      </c>
      <c r="F34" s="34"/>
      <c r="G34" s="36"/>
      <c r="H34" s="36"/>
      <c r="I34" s="37"/>
    </row>
    <row r="35" spans="2:9" ht="12" customHeight="1">
      <c r="B35" s="45" t="s">
        <v>3</v>
      </c>
      <c r="C35" s="35">
        <v>0</v>
      </c>
      <c r="D35" s="35">
        <v>0</v>
      </c>
      <c r="E35" s="47">
        <v>0</v>
      </c>
      <c r="F35" s="34"/>
      <c r="G35" s="36"/>
      <c r="H35" s="36"/>
      <c r="I35" s="37"/>
    </row>
    <row r="36" spans="2:9" ht="12" customHeight="1">
      <c r="B36" s="45"/>
      <c r="C36" s="38"/>
      <c r="D36" s="40"/>
      <c r="E36" s="37"/>
      <c r="F36" s="34"/>
      <c r="G36" s="36"/>
      <c r="H36" s="36"/>
      <c r="I36" s="37"/>
    </row>
    <row r="37" spans="2:9" s="138" customFormat="1" ht="17.100000000000001" customHeight="1">
      <c r="B37" s="132" t="s">
        <v>5</v>
      </c>
      <c r="C37" s="133">
        <f ca="1">+C7+C12+C14+C27+C29+C31+C33+C35+C34</f>
        <v>189585.1512839433</v>
      </c>
      <c r="D37" s="133">
        <f ca="1">+D7+D12+D14+D27+D29+D31+D33+D35+D34</f>
        <v>203120.79164851844</v>
      </c>
      <c r="E37" s="134">
        <f ca="1">+E7+E12+E14+E27+E29+E31+E33+E35+E34</f>
        <v>216596.32477332858</v>
      </c>
      <c r="F37" s="135"/>
      <c r="G37" s="136"/>
      <c r="H37" s="136"/>
      <c r="I37" s="137"/>
    </row>
    <row r="38" spans="2:9" ht="12" customHeight="1">
      <c r="B38" s="45"/>
      <c r="C38" s="38"/>
      <c r="D38" s="40"/>
      <c r="E38" s="37"/>
      <c r="F38" s="34"/>
      <c r="G38" s="36"/>
      <c r="H38" s="36"/>
      <c r="I38" s="37"/>
    </row>
    <row r="39" spans="2:9" s="138" customFormat="1" ht="17.100000000000001" customHeight="1">
      <c r="B39" s="132" t="s">
        <v>24</v>
      </c>
      <c r="C39" s="140">
        <f ca="1">G44-C37</f>
        <v>35414.848716056702</v>
      </c>
      <c r="D39" s="140">
        <f ca="1">H44-D37</f>
        <v>53879.20835148156</v>
      </c>
      <c r="E39" s="134">
        <f ca="1">I44-E37</f>
        <v>53403.675226671417</v>
      </c>
      <c r="F39" s="135"/>
      <c r="G39" s="136"/>
      <c r="H39" s="136"/>
      <c r="I39" s="137"/>
    </row>
    <row r="40" spans="2:9" ht="12" customHeight="1">
      <c r="B40" s="45"/>
      <c r="C40" s="38"/>
      <c r="D40" s="40"/>
      <c r="E40" s="44"/>
      <c r="F40" s="34"/>
      <c r="G40" s="36"/>
      <c r="H40" s="36"/>
      <c r="I40" s="37"/>
    </row>
    <row r="41" spans="2:9" s="138" customFormat="1" ht="17.100000000000001" customHeight="1">
      <c r="B41" s="132" t="s">
        <v>25</v>
      </c>
      <c r="C41" s="139">
        <f ca="1">INPUT!K101</f>
        <v>10086.863691853747</v>
      </c>
      <c r="D41" s="139">
        <f ca="1">INPUT!L101</f>
        <v>15193.010004356545</v>
      </c>
      <c r="E41" s="144">
        <f ca="1">INPUT!M101</f>
        <v>15049.63205440114</v>
      </c>
      <c r="F41" s="135"/>
      <c r="G41" s="136"/>
      <c r="H41" s="136"/>
      <c r="I41" s="137"/>
    </row>
    <row r="42" spans="2:9" ht="12" customHeight="1">
      <c r="B42" s="45"/>
      <c r="C42" s="48"/>
      <c r="D42" s="49"/>
      <c r="E42" s="50"/>
      <c r="F42" s="88"/>
      <c r="G42" s="51"/>
      <c r="H42" s="51"/>
      <c r="I42" s="50"/>
    </row>
    <row r="43" spans="2:9" s="138" customFormat="1" ht="17.100000000000001" customHeight="1">
      <c r="B43" s="132" t="s">
        <v>4</v>
      </c>
      <c r="C43" s="140">
        <f ca="1">C39-C41</f>
        <v>25327.985024202957</v>
      </c>
      <c r="D43" s="140">
        <f ca="1">D39-D41</f>
        <v>38686.198347125013</v>
      </c>
      <c r="E43" s="134">
        <f ca="1">E39-E41</f>
        <v>38354.043172270278</v>
      </c>
      <c r="F43" s="145"/>
      <c r="G43" s="146"/>
      <c r="H43" s="146"/>
      <c r="I43" s="147"/>
    </row>
    <row r="44" spans="2:9" s="52" customFormat="1" ht="18" customHeight="1" thickBot="1">
      <c r="B44" s="148" t="s">
        <v>6</v>
      </c>
      <c r="C44" s="149">
        <f ca="1">+C37+C41+C43</f>
        <v>225000</v>
      </c>
      <c r="D44" s="149">
        <f ca="1">+D37+D41+D43</f>
        <v>257000</v>
      </c>
      <c r="E44" s="150">
        <f ca="1">+E37+E41+E43</f>
        <v>270000</v>
      </c>
      <c r="F44" s="148" t="s">
        <v>6</v>
      </c>
      <c r="G44" s="151">
        <f>SUM(G7:G12)</f>
        <v>225000</v>
      </c>
      <c r="H44" s="151">
        <f t="shared" ref="H44" si="0">SUM(H7:H12)</f>
        <v>257000</v>
      </c>
      <c r="I44" s="150">
        <f>SUM(I7:I12)</f>
        <v>270000</v>
      </c>
    </row>
    <row r="48" spans="2:9" ht="12" customHeight="1">
      <c r="B48" s="53"/>
    </row>
    <row r="49" spans="2:2" ht="12" customHeight="1">
      <c r="B49" s="54"/>
    </row>
    <row r="50" spans="2:2" ht="12" customHeight="1">
      <c r="B50" s="22"/>
    </row>
    <row r="51" spans="2:2" ht="12" customHeight="1">
      <c r="B51" s="54"/>
    </row>
    <row r="52" spans="2:2" ht="12" customHeight="1">
      <c r="B52" s="54"/>
    </row>
    <row r="53" spans="2:2" ht="12" customHeight="1">
      <c r="B53" s="54"/>
    </row>
    <row r="54" spans="2:2" ht="12" customHeight="1">
      <c r="B54" s="22"/>
    </row>
    <row r="55" spans="2:2" ht="12" customHeight="1">
      <c r="B55" s="22"/>
    </row>
  </sheetData>
  <sheetProtection password="C090" sheet="1" objects="1" scenarios="1"/>
  <customSheetViews>
    <customSheetView guid="{D73BAED2-96E1-4CC2-9847-E9329975FF52}" printArea="1">
      <selection activeCell="F20" sqref="F20"/>
      <pageMargins left="0.75" right="0.75" top="1" bottom="1" header="0.5" footer="0.5"/>
      <pageSetup paperSize="9" scale="85" orientation="landscape" r:id="rId1"/>
      <headerFooter alignWithMargins="0"/>
    </customSheetView>
  </customSheetViews>
  <mergeCells count="4">
    <mergeCell ref="B3:I3"/>
    <mergeCell ref="B4:E5"/>
    <mergeCell ref="F4:I5"/>
    <mergeCell ref="B1:I1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1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79"/>
  <sheetViews>
    <sheetView topLeftCell="A37" workbookViewId="0">
      <selection activeCell="A2" sqref="A2"/>
    </sheetView>
  </sheetViews>
  <sheetFormatPr defaultColWidth="9.140625" defaultRowHeight="12.75"/>
  <cols>
    <col min="1" max="1" width="8" style="20" customWidth="1"/>
    <col min="2" max="3" width="9.140625" style="20"/>
    <col min="4" max="4" width="13.5703125" style="20" customWidth="1"/>
    <col min="5" max="5" width="11.28515625" style="20" bestFit="1" customWidth="1"/>
    <col min="6" max="6" width="9.140625" style="20"/>
    <col min="7" max="7" width="11.28515625" style="20" bestFit="1" customWidth="1"/>
    <col min="8" max="8" width="9.140625" style="20"/>
    <col min="9" max="9" width="11.28515625" style="20" bestFit="1" customWidth="1"/>
    <col min="10" max="11" width="9.140625" style="20"/>
    <col min="12" max="12" width="33.42578125" style="20" bestFit="1" customWidth="1"/>
    <col min="13" max="13" width="11.28515625" style="20" bestFit="1" customWidth="1"/>
    <col min="14" max="14" width="9.140625" style="20"/>
    <col min="15" max="15" width="11.28515625" style="20" bestFit="1" customWidth="1"/>
    <col min="16" max="16" width="9.140625" style="20"/>
    <col min="17" max="17" width="11.28515625" style="20" bestFit="1" customWidth="1"/>
    <col min="18" max="20" width="9.140625" style="20"/>
    <col min="21" max="21" width="11.28515625" style="20" bestFit="1" customWidth="1"/>
    <col min="22" max="22" width="3.140625" style="20" customWidth="1"/>
    <col min="23" max="23" width="11.28515625" style="20" bestFit="1" customWidth="1"/>
    <col min="24" max="24" width="2.42578125" style="20" customWidth="1"/>
    <col min="25" max="25" width="11.28515625" style="20" bestFit="1" customWidth="1"/>
    <col min="26" max="16384" width="9.140625" style="20"/>
  </cols>
  <sheetData>
    <row r="1" spans="1:19" ht="54" customHeight="1">
      <c r="A1" s="276" t="s">
        <v>175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8"/>
    </row>
    <row r="2" spans="1:19" ht="13.5" thickBot="1"/>
    <row r="3" spans="1:19" ht="22.5" customHeight="1" thickBot="1">
      <c r="A3" s="279" t="s">
        <v>34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1"/>
    </row>
    <row r="4" spans="1:19" s="183" customFormat="1" ht="15" customHeight="1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</row>
    <row r="5" spans="1:19" s="183" customFormat="1" ht="18.75" customHeight="1">
      <c r="A5" s="282" t="s">
        <v>173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4"/>
    </row>
    <row r="6" spans="1:19" ht="15.75" thickBot="1">
      <c r="A6" s="19"/>
      <c r="K6" s="19"/>
      <c r="M6" s="21"/>
      <c r="N6" s="21"/>
      <c r="O6" s="21"/>
      <c r="P6" s="21"/>
      <c r="Q6" s="21"/>
    </row>
    <row r="7" spans="1:19" ht="18.75">
      <c r="A7" s="285" t="s">
        <v>35</v>
      </c>
      <c r="B7" s="286"/>
      <c r="C7" s="286"/>
      <c r="D7" s="287"/>
      <c r="E7" s="185" t="s">
        <v>8</v>
      </c>
      <c r="F7" s="184" t="s">
        <v>36</v>
      </c>
      <c r="G7" s="185" t="s">
        <v>9</v>
      </c>
      <c r="H7" s="184" t="s">
        <v>36</v>
      </c>
      <c r="I7" s="185" t="s">
        <v>20</v>
      </c>
      <c r="J7" s="184" t="s">
        <v>36</v>
      </c>
      <c r="K7" s="285" t="s">
        <v>37</v>
      </c>
      <c r="L7" s="287"/>
      <c r="M7" s="170" t="str">
        <f>E7</f>
        <v>1° ANNO</v>
      </c>
      <c r="N7" s="170" t="s">
        <v>36</v>
      </c>
      <c r="O7" s="170" t="str">
        <f>G7</f>
        <v>2° ANNO</v>
      </c>
      <c r="P7" s="170" t="s">
        <v>36</v>
      </c>
      <c r="Q7" s="170" t="str">
        <f>I7</f>
        <v>3° ANNO</v>
      </c>
      <c r="R7" s="171" t="s">
        <v>36</v>
      </c>
      <c r="S7" s="4"/>
    </row>
    <row r="8" spans="1:19" ht="15">
      <c r="A8" s="172"/>
      <c r="B8" s="84"/>
      <c r="C8" s="84"/>
      <c r="D8" s="84"/>
      <c r="E8" s="84"/>
      <c r="F8" s="84"/>
      <c r="G8" s="84"/>
      <c r="H8" s="84"/>
      <c r="I8" s="84"/>
      <c r="J8" s="174"/>
      <c r="K8" s="172"/>
      <c r="L8" s="84"/>
      <c r="M8" s="173"/>
      <c r="N8" s="173"/>
      <c r="O8" s="173"/>
      <c r="P8" s="173"/>
      <c r="Q8" s="173"/>
      <c r="R8" s="174"/>
    </row>
    <row r="9" spans="1:19" ht="15">
      <c r="A9" s="172"/>
      <c r="B9" s="175" t="s">
        <v>38</v>
      </c>
      <c r="C9" s="84"/>
      <c r="D9" s="84"/>
      <c r="E9" s="176" t="s">
        <v>85</v>
      </c>
      <c r="F9" s="173"/>
      <c r="G9" s="176" t="s">
        <v>85</v>
      </c>
      <c r="H9" s="173"/>
      <c r="I9" s="176" t="s">
        <v>85</v>
      </c>
      <c r="J9" s="186"/>
      <c r="K9" s="172"/>
      <c r="L9" s="175" t="s">
        <v>39</v>
      </c>
      <c r="M9" s="176" t="s">
        <v>85</v>
      </c>
      <c r="N9" s="173"/>
      <c r="O9" s="176" t="s">
        <v>85</v>
      </c>
      <c r="P9" s="173"/>
      <c r="Q9" s="176" t="s">
        <v>85</v>
      </c>
      <c r="R9" s="174"/>
    </row>
    <row r="10" spans="1:19" ht="15">
      <c r="A10" s="172"/>
      <c r="B10" s="187"/>
      <c r="C10" s="84"/>
      <c r="D10" s="84"/>
      <c r="E10" s="173"/>
      <c r="F10" s="173"/>
      <c r="G10" s="173"/>
      <c r="H10" s="173"/>
      <c r="I10" s="173"/>
      <c r="J10" s="186"/>
      <c r="K10" s="172"/>
      <c r="L10" s="84"/>
      <c r="M10" s="173"/>
      <c r="N10" s="173"/>
      <c r="O10" s="173"/>
      <c r="P10" s="173"/>
      <c r="Q10" s="173"/>
      <c r="R10" s="174"/>
    </row>
    <row r="11" spans="1:19" ht="15">
      <c r="A11" s="172"/>
      <c r="B11" s="84" t="s">
        <v>40</v>
      </c>
      <c r="C11" s="84"/>
      <c r="D11" s="84"/>
      <c r="E11" s="173">
        <f>INPUT!E9</f>
        <v>25000</v>
      </c>
      <c r="F11" s="173"/>
      <c r="G11" s="173">
        <f>E11</f>
        <v>25000</v>
      </c>
      <c r="H11" s="173"/>
      <c r="I11" s="173">
        <f>G11</f>
        <v>25000</v>
      </c>
      <c r="J11" s="186"/>
      <c r="K11" s="172"/>
      <c r="L11" s="84" t="s">
        <v>41</v>
      </c>
      <c r="M11" s="173">
        <f>INPUT!E23</f>
        <v>10000</v>
      </c>
      <c r="N11" s="173"/>
      <c r="O11" s="173">
        <f>M11</f>
        <v>10000</v>
      </c>
      <c r="P11" s="173"/>
      <c r="Q11" s="173">
        <f>M11</f>
        <v>10000</v>
      </c>
      <c r="R11" s="174"/>
    </row>
    <row r="12" spans="1:19" ht="15">
      <c r="A12" s="172"/>
      <c r="B12" s="188" t="s">
        <v>42</v>
      </c>
      <c r="C12" s="84"/>
      <c r="D12" s="84"/>
      <c r="E12" s="189">
        <f>-INPUT!K9</f>
        <v>-5000</v>
      </c>
      <c r="F12" s="189"/>
      <c r="G12" s="189">
        <f>E12*2</f>
        <v>-10000</v>
      </c>
      <c r="H12" s="189"/>
      <c r="I12" s="189">
        <f>E12*3</f>
        <v>-15000</v>
      </c>
      <c r="J12" s="186"/>
      <c r="K12" s="172"/>
      <c r="L12" s="84"/>
      <c r="M12" s="173"/>
      <c r="N12" s="173"/>
      <c r="O12" s="173"/>
      <c r="P12" s="173"/>
      <c r="Q12" s="173"/>
      <c r="R12" s="174"/>
    </row>
    <row r="13" spans="1:19" ht="15">
      <c r="A13" s="172"/>
      <c r="B13" s="84" t="s">
        <v>43</v>
      </c>
      <c r="C13" s="84"/>
      <c r="D13" s="84"/>
      <c r="E13" s="173">
        <f>INPUT!E11</f>
        <v>50000</v>
      </c>
      <c r="F13" s="173"/>
      <c r="G13" s="173">
        <f>E13</f>
        <v>50000</v>
      </c>
      <c r="H13" s="173"/>
      <c r="I13" s="173">
        <f>G13</f>
        <v>50000</v>
      </c>
      <c r="J13" s="186"/>
      <c r="K13" s="172"/>
      <c r="L13" s="84" t="s">
        <v>44</v>
      </c>
      <c r="M13" s="173">
        <f ca="1">'Prospetto Economico'!C43</f>
        <v>25327.985024202957</v>
      </c>
      <c r="N13" s="173"/>
      <c r="O13" s="173">
        <f ca="1">'Prospetto Economico'!D43</f>
        <v>38686.198347125013</v>
      </c>
      <c r="P13" s="173"/>
      <c r="Q13" s="173">
        <f ca="1">'Prospetto Economico'!E43</f>
        <v>38354.043172270278</v>
      </c>
      <c r="R13" s="174"/>
    </row>
    <row r="14" spans="1:19" ht="15.75" thickBot="1">
      <c r="A14" s="172"/>
      <c r="B14" s="188" t="s">
        <v>42</v>
      </c>
      <c r="C14" s="84"/>
      <c r="D14" s="84"/>
      <c r="E14" s="189">
        <f>-INPUT!K11</f>
        <v>-6250</v>
      </c>
      <c r="F14" s="189"/>
      <c r="G14" s="189">
        <f>E14*2</f>
        <v>-12500</v>
      </c>
      <c r="H14" s="189"/>
      <c r="I14" s="189">
        <f>E14*3</f>
        <v>-18750</v>
      </c>
      <c r="J14" s="186"/>
      <c r="K14" s="172"/>
      <c r="L14" s="84"/>
      <c r="M14" s="173"/>
      <c r="N14" s="173"/>
      <c r="O14" s="173"/>
      <c r="P14" s="173"/>
      <c r="Q14" s="173"/>
      <c r="R14" s="174"/>
    </row>
    <row r="15" spans="1:19" ht="15.75" thickBot="1">
      <c r="A15" s="172"/>
      <c r="B15" s="84" t="s">
        <v>45</v>
      </c>
      <c r="C15" s="84"/>
      <c r="D15" s="84"/>
      <c r="E15" s="173">
        <f>INPUT!E13</f>
        <v>15000</v>
      </c>
      <c r="F15" s="173"/>
      <c r="G15" s="173">
        <f>E15</f>
        <v>15000</v>
      </c>
      <c r="H15" s="173"/>
      <c r="I15" s="173">
        <f>G15</f>
        <v>15000</v>
      </c>
      <c r="J15" s="186"/>
      <c r="K15" s="172"/>
      <c r="L15" s="177" t="s">
        <v>137</v>
      </c>
      <c r="M15" s="230">
        <v>-25000</v>
      </c>
      <c r="N15" s="173"/>
      <c r="O15" s="230">
        <v>-38000</v>
      </c>
      <c r="P15" s="173"/>
      <c r="Q15" s="230">
        <v>-38000</v>
      </c>
      <c r="R15" s="174"/>
    </row>
    <row r="16" spans="1:19" ht="15">
      <c r="A16" s="172"/>
      <c r="B16" s="190" t="s">
        <v>42</v>
      </c>
      <c r="C16" s="84"/>
      <c r="D16" s="84"/>
      <c r="E16" s="189">
        <f>-INPUT!K13</f>
        <v>-3750</v>
      </c>
      <c r="F16" s="189"/>
      <c r="G16" s="189">
        <f>E16*2</f>
        <v>-7500</v>
      </c>
      <c r="H16" s="189"/>
      <c r="I16" s="189">
        <f>E16*3</f>
        <v>-11250</v>
      </c>
      <c r="J16" s="186"/>
      <c r="K16" s="172"/>
      <c r="L16" s="84"/>
      <c r="M16" s="173"/>
      <c r="N16" s="173"/>
      <c r="O16" s="173"/>
      <c r="P16" s="173"/>
      <c r="Q16" s="173"/>
      <c r="R16" s="174"/>
    </row>
    <row r="17" spans="1:18" ht="15">
      <c r="A17" s="172"/>
      <c r="B17" s="84" t="s">
        <v>46</v>
      </c>
      <c r="C17" s="84"/>
      <c r="D17" s="84"/>
      <c r="E17" s="173">
        <f>INPUT!E15</f>
        <v>3000</v>
      </c>
      <c r="F17" s="173"/>
      <c r="G17" s="173">
        <f>E17</f>
        <v>3000</v>
      </c>
      <c r="H17" s="173"/>
      <c r="I17" s="173">
        <f>G17</f>
        <v>3000</v>
      </c>
      <c r="J17" s="186"/>
      <c r="K17" s="172"/>
      <c r="L17" s="177" t="s">
        <v>136</v>
      </c>
      <c r="M17" s="173"/>
      <c r="N17" s="173"/>
      <c r="O17" s="173">
        <f ca="1">M13+M15</f>
        <v>327.98502420295699</v>
      </c>
      <c r="P17" s="173"/>
      <c r="Q17" s="173">
        <f ca="1">O13+O17+O15</f>
        <v>1014.1833713279702</v>
      </c>
      <c r="R17" s="174"/>
    </row>
    <row r="18" spans="1:18" ht="15">
      <c r="A18" s="172"/>
      <c r="B18" s="188" t="s">
        <v>42</v>
      </c>
      <c r="C18" s="84"/>
      <c r="D18" s="84"/>
      <c r="E18" s="189">
        <f>-INPUT!K15</f>
        <v>-600</v>
      </c>
      <c r="F18" s="189"/>
      <c r="G18" s="189">
        <f>E18*2</f>
        <v>-1200</v>
      </c>
      <c r="H18" s="189"/>
      <c r="I18" s="189">
        <f>E18*3</f>
        <v>-1800</v>
      </c>
      <c r="J18" s="186"/>
      <c r="K18" s="172"/>
      <c r="L18" s="84"/>
      <c r="M18" s="173"/>
      <c r="N18" s="173"/>
      <c r="O18" s="173"/>
      <c r="P18" s="173"/>
      <c r="Q18" s="173"/>
      <c r="R18" s="174"/>
    </row>
    <row r="19" spans="1:18" ht="15.75" thickBot="1">
      <c r="A19" s="172"/>
      <c r="B19" s="84" t="s">
        <v>47</v>
      </c>
      <c r="C19" s="84"/>
      <c r="D19" s="84"/>
      <c r="E19" s="173">
        <f>INPUT!E17</f>
        <v>20000</v>
      </c>
      <c r="F19" s="173"/>
      <c r="G19" s="173">
        <f>E19</f>
        <v>20000</v>
      </c>
      <c r="H19" s="173"/>
      <c r="I19" s="173">
        <f>G19</f>
        <v>20000</v>
      </c>
      <c r="J19" s="186"/>
      <c r="K19" s="172"/>
      <c r="L19" s="84"/>
      <c r="M19" s="173"/>
      <c r="N19" s="173"/>
      <c r="O19" s="173"/>
      <c r="P19" s="173"/>
      <c r="Q19" s="173"/>
      <c r="R19" s="174"/>
    </row>
    <row r="20" spans="1:18" ht="15.75" thickBot="1">
      <c r="A20" s="172"/>
      <c r="B20" s="190" t="s">
        <v>42</v>
      </c>
      <c r="C20" s="84"/>
      <c r="D20" s="84"/>
      <c r="E20" s="189">
        <f>-INPUT!K17</f>
        <v>-2000</v>
      </c>
      <c r="F20" s="189"/>
      <c r="G20" s="189">
        <f>E20*2</f>
        <v>-4000</v>
      </c>
      <c r="H20" s="189"/>
      <c r="I20" s="189">
        <f>E20*3</f>
        <v>-6000</v>
      </c>
      <c r="J20" s="186"/>
      <c r="K20" s="172" t="s">
        <v>48</v>
      </c>
      <c r="L20" s="23" t="s">
        <v>49</v>
      </c>
      <c r="M20" s="24">
        <f ca="1">SUM(M11:M18)</f>
        <v>10327.985024202957</v>
      </c>
      <c r="N20" s="25">
        <f ca="1">M20/M54</f>
        <v>6.5072491996237186E-2</v>
      </c>
      <c r="O20" s="24">
        <f ca="1">SUM(O11:O18)</f>
        <v>11014.18337132797</v>
      </c>
      <c r="P20" s="25">
        <f ca="1">O20/O54</f>
        <v>7.3897594399731259E-2</v>
      </c>
      <c r="Q20" s="24">
        <f ca="1">SUM(Q11:Q18)</f>
        <v>11368.226543598248</v>
      </c>
      <c r="R20" s="25">
        <f ca="1">Q20/Q54</f>
        <v>7.8477713217377898E-2</v>
      </c>
    </row>
    <row r="21" spans="1:18" ht="15">
      <c r="A21" s="172"/>
      <c r="B21" s="84" t="s">
        <v>50</v>
      </c>
      <c r="C21" s="84"/>
      <c r="D21" s="84"/>
      <c r="E21" s="173">
        <f>INPUT!E19</f>
        <v>5000</v>
      </c>
      <c r="F21" s="173"/>
      <c r="G21" s="173">
        <f>E21</f>
        <v>5000</v>
      </c>
      <c r="H21" s="173"/>
      <c r="I21" s="173">
        <f>G21</f>
        <v>5000</v>
      </c>
      <c r="J21" s="186"/>
      <c r="K21" s="172"/>
      <c r="L21" s="84"/>
      <c r="M21" s="173"/>
      <c r="N21" s="173"/>
      <c r="O21" s="173"/>
      <c r="P21" s="173"/>
      <c r="Q21" s="173"/>
      <c r="R21" s="174"/>
    </row>
    <row r="22" spans="1:18" ht="15.75" thickBot="1">
      <c r="A22" s="172"/>
      <c r="B22" s="188" t="s">
        <v>42</v>
      </c>
      <c r="C22" s="84"/>
      <c r="D22" s="84"/>
      <c r="E22" s="189">
        <f>-INPUT!K19</f>
        <v>-1000</v>
      </c>
      <c r="F22" s="189"/>
      <c r="G22" s="189">
        <f>E22*2</f>
        <v>-2000</v>
      </c>
      <c r="H22" s="189"/>
      <c r="I22" s="189">
        <f>E22*3</f>
        <v>-3000</v>
      </c>
      <c r="J22" s="186"/>
      <c r="K22" s="172"/>
      <c r="L22" s="175" t="s">
        <v>51</v>
      </c>
      <c r="M22" s="173"/>
      <c r="N22" s="173"/>
      <c r="O22" s="173"/>
      <c r="P22" s="173"/>
      <c r="Q22" s="173"/>
      <c r="R22" s="174"/>
    </row>
    <row r="23" spans="1:18" ht="15.75" thickBot="1">
      <c r="A23" s="172" t="s">
        <v>52</v>
      </c>
      <c r="B23" s="26" t="s">
        <v>53</v>
      </c>
      <c r="C23" s="27"/>
      <c r="D23" s="28"/>
      <c r="E23" s="29">
        <f>SUM(E11:E22)</f>
        <v>99400</v>
      </c>
      <c r="F23" s="25">
        <f ca="1">E23/E45</f>
        <v>0.62627953945210679</v>
      </c>
      <c r="G23" s="29">
        <f t="shared" ref="G23:I23" si="0">SUM(G11:G21)</f>
        <v>82800</v>
      </c>
      <c r="H23" s="25">
        <f ca="1">G23/G45</f>
        <v>0.55553104665269648</v>
      </c>
      <c r="I23" s="29">
        <f t="shared" si="0"/>
        <v>65200</v>
      </c>
      <c r="J23" s="25">
        <f ca="1">I23/I45</f>
        <v>0.45009191910016394</v>
      </c>
      <c r="K23" s="172"/>
      <c r="L23" s="84"/>
      <c r="M23" s="173"/>
      <c r="N23" s="173"/>
      <c r="O23" s="173"/>
      <c r="P23" s="173"/>
      <c r="Q23" s="173"/>
      <c r="R23" s="174"/>
    </row>
    <row r="24" spans="1:18" ht="15">
      <c r="A24" s="172"/>
      <c r="B24" s="84"/>
      <c r="C24" s="84"/>
      <c r="D24" s="84"/>
      <c r="E24" s="173"/>
      <c r="F24" s="173"/>
      <c r="G24" s="173"/>
      <c r="H24" s="173"/>
      <c r="I24" s="173"/>
      <c r="J24" s="186"/>
      <c r="K24" s="172"/>
      <c r="L24" s="84" t="s">
        <v>54</v>
      </c>
      <c r="M24" s="173">
        <f>Mutuo!F24</f>
        <v>104536.68068958518</v>
      </c>
      <c r="N24" s="173"/>
      <c r="O24" s="173">
        <f>Mutuo!F36</f>
        <v>98850.777321000554</v>
      </c>
      <c r="P24" s="173"/>
      <c r="Q24" s="173">
        <f>Mutuo!F48</f>
        <v>92933.22147628697</v>
      </c>
      <c r="R24" s="174"/>
    </row>
    <row r="25" spans="1:18" ht="15">
      <c r="A25" s="172"/>
      <c r="B25" s="84"/>
      <c r="C25" s="84"/>
      <c r="D25" s="84"/>
      <c r="E25" s="173"/>
      <c r="F25" s="173"/>
      <c r="G25" s="173"/>
      <c r="H25" s="173"/>
      <c r="I25" s="173"/>
      <c r="J25" s="186"/>
      <c r="K25" s="172"/>
      <c r="L25" s="84"/>
      <c r="M25" s="173"/>
      <c r="N25" s="173"/>
      <c r="O25" s="173"/>
      <c r="P25" s="173"/>
      <c r="Q25" s="173"/>
      <c r="R25" s="174"/>
    </row>
    <row r="26" spans="1:18" ht="15">
      <c r="A26" s="172"/>
      <c r="B26" s="175" t="s">
        <v>55</v>
      </c>
      <c r="C26" s="84"/>
      <c r="D26" s="84"/>
      <c r="E26" s="173"/>
      <c r="F26" s="173"/>
      <c r="G26" s="173"/>
      <c r="H26" s="173"/>
      <c r="I26" s="173"/>
      <c r="J26" s="186"/>
      <c r="K26" s="172"/>
      <c r="L26" s="84" t="s">
        <v>56</v>
      </c>
      <c r="M26" s="173"/>
      <c r="N26" s="173"/>
      <c r="O26" s="173"/>
      <c r="P26" s="173"/>
      <c r="Q26" s="173"/>
      <c r="R26" s="174"/>
    </row>
    <row r="27" spans="1:18" ht="15">
      <c r="A27" s="172"/>
      <c r="B27" s="84"/>
      <c r="C27" s="84"/>
      <c r="D27" s="84"/>
      <c r="E27" s="173"/>
      <c r="F27" s="173"/>
      <c r="G27" s="173"/>
      <c r="H27" s="173"/>
      <c r="I27" s="173"/>
      <c r="J27" s="186"/>
      <c r="K27" s="172"/>
      <c r="L27" s="84"/>
      <c r="M27" s="173"/>
      <c r="N27" s="173"/>
      <c r="O27" s="173"/>
      <c r="P27" s="173"/>
      <c r="Q27" s="173"/>
      <c r="R27" s="174"/>
    </row>
    <row r="28" spans="1:18" ht="15">
      <c r="A28" s="172"/>
      <c r="B28" s="84" t="s">
        <v>57</v>
      </c>
      <c r="C28" s="84"/>
      <c r="D28" s="84"/>
      <c r="E28" s="173">
        <f>'Prospetto Economico'!G12</f>
        <v>10000</v>
      </c>
      <c r="F28" s="173"/>
      <c r="G28" s="173">
        <f>'Prospetto Economico'!H12</f>
        <v>12000</v>
      </c>
      <c r="H28" s="173"/>
      <c r="I28" s="173">
        <f>'Prospetto Economico'!I12</f>
        <v>15000</v>
      </c>
      <c r="J28" s="186"/>
      <c r="K28" s="172"/>
      <c r="L28" s="84" t="s">
        <v>58</v>
      </c>
      <c r="M28" s="173"/>
      <c r="N28" s="173"/>
      <c r="O28" s="173"/>
      <c r="P28" s="173"/>
      <c r="Q28" s="173"/>
      <c r="R28" s="174"/>
    </row>
    <row r="29" spans="1:18" ht="15.75" thickBot="1">
      <c r="A29" s="172"/>
      <c r="B29" s="84"/>
      <c r="C29" s="84"/>
      <c r="D29" s="84"/>
      <c r="E29" s="173"/>
      <c r="F29" s="173"/>
      <c r="G29" s="173"/>
      <c r="H29" s="173"/>
      <c r="I29" s="173"/>
      <c r="J29" s="186"/>
      <c r="K29" s="172"/>
      <c r="L29" s="84"/>
      <c r="M29" s="173"/>
      <c r="N29" s="173"/>
      <c r="O29" s="173"/>
      <c r="P29" s="173"/>
      <c r="Q29" s="173"/>
      <c r="R29" s="174"/>
    </row>
    <row r="30" spans="1:18" ht="15.75" thickBot="1">
      <c r="A30" s="172"/>
      <c r="B30" s="84" t="s">
        <v>59</v>
      </c>
      <c r="C30" s="84"/>
      <c r="D30" s="84"/>
      <c r="E30" s="173">
        <f>INPUT!K45</f>
        <v>49315.068493150684</v>
      </c>
      <c r="F30" s="173"/>
      <c r="G30" s="173">
        <f>INPUT!L45</f>
        <v>54246.57534246576</v>
      </c>
      <c r="H30" s="173"/>
      <c r="I30" s="173">
        <f>INPUT!M45</f>
        <v>61643.835616438351</v>
      </c>
      <c r="J30" s="186"/>
      <c r="K30" s="172" t="s">
        <v>60</v>
      </c>
      <c r="L30" s="23" t="s">
        <v>61</v>
      </c>
      <c r="M30" s="24">
        <f>SUM(M24:M28)</f>
        <v>104536.68068958518</v>
      </c>
      <c r="N30" s="25">
        <f ca="1">M30/M54</f>
        <v>0.6586437046088961</v>
      </c>
      <c r="O30" s="24">
        <f t="shared" ref="O30:Q30" si="1">SUM(O24:O28)</f>
        <v>98850.777321000554</v>
      </c>
      <c r="P30" s="25">
        <f ca="1">O30/O54</f>
        <v>0.66322072207199101</v>
      </c>
      <c r="Q30" s="24">
        <f t="shared" si="1"/>
        <v>92933.22147628697</v>
      </c>
      <c r="R30" s="25">
        <f ca="1">Q30/Q54</f>
        <v>0.64154128838064906</v>
      </c>
    </row>
    <row r="31" spans="1:18" ht="15">
      <c r="A31" s="172"/>
      <c r="B31" s="84"/>
      <c r="C31" s="84"/>
      <c r="D31" s="84"/>
      <c r="E31" s="173"/>
      <c r="F31" s="173"/>
      <c r="G31" s="173"/>
      <c r="H31" s="173"/>
      <c r="I31" s="173"/>
      <c r="J31" s="186"/>
      <c r="K31" s="172"/>
      <c r="L31" s="84"/>
      <c r="M31" s="173"/>
      <c r="N31" s="173"/>
      <c r="O31" s="173"/>
      <c r="P31" s="173"/>
      <c r="Q31" s="173"/>
      <c r="R31" s="174"/>
    </row>
    <row r="32" spans="1:18" ht="15">
      <c r="A32" s="172"/>
      <c r="B32" s="84"/>
      <c r="C32" s="84"/>
      <c r="D32" s="84"/>
      <c r="E32" s="173"/>
      <c r="F32" s="173"/>
      <c r="G32" s="173"/>
      <c r="H32" s="173"/>
      <c r="I32" s="173"/>
      <c r="J32" s="186"/>
      <c r="K32" s="172"/>
      <c r="L32" s="175" t="s">
        <v>62</v>
      </c>
      <c r="M32" s="173"/>
      <c r="N32" s="173"/>
      <c r="O32" s="173"/>
      <c r="P32" s="173"/>
      <c r="Q32" s="173"/>
      <c r="R32" s="174"/>
    </row>
    <row r="33" spans="1:25" ht="15.75" thickBot="1">
      <c r="A33" s="172"/>
      <c r="B33" s="84"/>
      <c r="C33" s="84"/>
      <c r="D33" s="84"/>
      <c r="E33" s="173"/>
      <c r="F33" s="173"/>
      <c r="G33" s="173"/>
      <c r="H33" s="173"/>
      <c r="I33" s="173"/>
      <c r="J33" s="186"/>
      <c r="K33" s="172"/>
      <c r="L33" s="84"/>
      <c r="M33" s="173"/>
      <c r="N33" s="173"/>
      <c r="O33" s="173"/>
      <c r="P33" s="173"/>
      <c r="Q33" s="173"/>
      <c r="R33" s="174"/>
    </row>
    <row r="34" spans="1:25" ht="15.75" thickBot="1">
      <c r="A34" s="172"/>
      <c r="B34" s="84"/>
      <c r="C34" s="84"/>
      <c r="D34" s="84"/>
      <c r="E34" s="173"/>
      <c r="F34" s="173"/>
      <c r="G34" s="173"/>
      <c r="H34" s="173"/>
      <c r="I34" s="173"/>
      <c r="J34" s="186"/>
      <c r="K34" s="172"/>
      <c r="L34" s="84" t="s">
        <v>63</v>
      </c>
      <c r="M34" s="56">
        <f ca="1">IF(U45&gt;0,U45,0)</f>
        <v>12307.374703945941</v>
      </c>
      <c r="N34" s="55"/>
      <c r="O34" s="56">
        <f ca="1">IF(W45&gt;0,W45,0)</f>
        <v>535.17998823718517</v>
      </c>
      <c r="P34" s="55"/>
      <c r="Q34" s="56">
        <f ca="1">IF(Y45&gt;0,Y45,0)</f>
        <v>0</v>
      </c>
      <c r="R34" s="174"/>
    </row>
    <row r="35" spans="1:25" ht="15.75" thickBot="1">
      <c r="A35" s="172"/>
      <c r="B35" s="84"/>
      <c r="C35" s="84"/>
      <c r="D35" s="84"/>
      <c r="E35" s="173"/>
      <c r="F35" s="173"/>
      <c r="G35" s="173"/>
      <c r="H35" s="173"/>
      <c r="I35" s="173"/>
      <c r="J35" s="186"/>
      <c r="K35" s="172"/>
      <c r="L35" s="84"/>
      <c r="M35" s="173"/>
      <c r="N35" s="173"/>
      <c r="O35" s="173"/>
      <c r="P35" s="173"/>
      <c r="Q35" s="173"/>
      <c r="R35" s="174"/>
    </row>
    <row r="36" spans="1:25" ht="15.75" thickBot="1">
      <c r="A36" s="172" t="s">
        <v>64</v>
      </c>
      <c r="B36" s="26" t="s">
        <v>65</v>
      </c>
      <c r="C36" s="27"/>
      <c r="D36" s="28"/>
      <c r="E36" s="24">
        <f>SUM(E28:E34)</f>
        <v>59315.068493150684</v>
      </c>
      <c r="F36" s="25">
        <f ca="1">E36/E45</f>
        <v>0.37372046054789315</v>
      </c>
      <c r="G36" s="24">
        <f t="shared" ref="G36:I36" si="2">SUM(G28:G34)</f>
        <v>66246.57534246576</v>
      </c>
      <c r="H36" s="25">
        <f ca="1">G36/G45</f>
        <v>0.44446895334730341</v>
      </c>
      <c r="I36" s="24">
        <f t="shared" si="2"/>
        <v>76643.835616438359</v>
      </c>
      <c r="J36" s="25">
        <f ca="1">I36/I45</f>
        <v>0.52909158067178275</v>
      </c>
      <c r="K36" s="172"/>
      <c r="L36" s="84"/>
      <c r="M36" s="173">
        <v>0</v>
      </c>
      <c r="N36" s="173"/>
      <c r="O36" s="173">
        <v>0</v>
      </c>
      <c r="P36" s="173"/>
      <c r="Q36" s="173">
        <v>0</v>
      </c>
      <c r="R36" s="174"/>
    </row>
    <row r="37" spans="1:25" ht="15.75" thickBot="1">
      <c r="A37" s="172"/>
      <c r="B37" s="84"/>
      <c r="C37" s="84"/>
      <c r="D37" s="84"/>
      <c r="E37" s="173"/>
      <c r="F37" s="173"/>
      <c r="G37" s="173"/>
      <c r="H37" s="173"/>
      <c r="I37" s="173"/>
      <c r="J37" s="186"/>
      <c r="K37" s="172"/>
      <c r="L37" s="84"/>
      <c r="M37" s="173"/>
      <c r="N37" s="173"/>
      <c r="O37" s="173"/>
      <c r="P37" s="173"/>
      <c r="Q37" s="173"/>
      <c r="R37" s="174"/>
    </row>
    <row r="38" spans="1:25" ht="15.75" thickBot="1">
      <c r="A38" s="172"/>
      <c r="B38" s="175" t="s">
        <v>66</v>
      </c>
      <c r="C38" s="84"/>
      <c r="D38" s="84"/>
      <c r="E38" s="173"/>
      <c r="F38" s="173"/>
      <c r="G38" s="173"/>
      <c r="H38" s="173"/>
      <c r="I38" s="173"/>
      <c r="J38" s="186"/>
      <c r="K38" s="172" t="s">
        <v>67</v>
      </c>
      <c r="L38" s="23" t="s">
        <v>68</v>
      </c>
      <c r="M38" s="24">
        <f ca="1">SUM(M32:M36)</f>
        <v>12307.374703945941</v>
      </c>
      <c r="N38" s="25">
        <f ca="1">M38/M54</f>
        <v>7.7543832610177527E-2</v>
      </c>
      <c r="O38" s="24">
        <f t="shared" ref="O38:Q38" ca="1" si="3">SUM(O32:O36)</f>
        <v>535.17998823718517</v>
      </c>
      <c r="P38" s="25">
        <f ca="1">O38/O54</f>
        <v>3.5906896016055824E-3</v>
      </c>
      <c r="Q38" s="24">
        <f t="shared" ca="1" si="3"/>
        <v>0</v>
      </c>
      <c r="R38" s="25">
        <f ca="1">Q38/Q54</f>
        <v>0</v>
      </c>
    </row>
    <row r="39" spans="1:25" ht="15.75" thickBot="1">
      <c r="A39" s="172"/>
      <c r="B39" s="84"/>
      <c r="C39" s="84"/>
      <c r="D39" s="84"/>
      <c r="E39" s="173"/>
      <c r="F39" s="173"/>
      <c r="G39" s="173"/>
      <c r="H39" s="173"/>
      <c r="I39" s="173"/>
      <c r="J39" s="186"/>
      <c r="K39" s="172"/>
      <c r="L39" s="84"/>
      <c r="M39" s="173"/>
      <c r="N39" s="173"/>
      <c r="O39" s="173"/>
      <c r="P39" s="173"/>
      <c r="Q39" s="173"/>
      <c r="R39" s="174"/>
    </row>
    <row r="40" spans="1:25" ht="15.75" thickBot="1">
      <c r="A40" s="172"/>
      <c r="B40" s="84" t="s">
        <v>69</v>
      </c>
      <c r="C40" s="84"/>
      <c r="D40" s="84"/>
      <c r="E40" s="233">
        <f ca="1">IF(U45&lt;0,-U45,0)</f>
        <v>0</v>
      </c>
      <c r="F40" s="55"/>
      <c r="G40" s="233">
        <f ca="1">IF(W45&lt;0,-W45,0)</f>
        <v>0</v>
      </c>
      <c r="H40" s="55"/>
      <c r="I40" s="233">
        <f ca="1">IF(Y45&lt;0,-Y45,0)</f>
        <v>3015.4636359371361</v>
      </c>
      <c r="J40" s="186"/>
      <c r="K40" s="172"/>
      <c r="L40" s="175" t="s">
        <v>70</v>
      </c>
      <c r="M40" s="173"/>
      <c r="N40" s="173"/>
      <c r="O40" s="173"/>
      <c r="P40" s="173"/>
      <c r="Q40" s="173"/>
      <c r="R40" s="174"/>
    </row>
    <row r="41" spans="1:25" ht="15">
      <c r="A41" s="172"/>
      <c r="B41" s="84"/>
      <c r="C41" s="84"/>
      <c r="D41" s="84"/>
      <c r="E41" s="173"/>
      <c r="F41" s="173"/>
      <c r="G41" s="173"/>
      <c r="H41" s="173"/>
      <c r="I41" s="173"/>
      <c r="J41" s="186"/>
      <c r="K41" s="172"/>
      <c r="L41" s="84"/>
      <c r="M41" s="173"/>
      <c r="N41" s="173"/>
      <c r="O41" s="173"/>
      <c r="P41" s="173"/>
      <c r="Q41" s="173"/>
      <c r="R41" s="174"/>
    </row>
    <row r="42" spans="1:25" ht="15.75" thickBot="1">
      <c r="A42" s="172"/>
      <c r="B42" s="84"/>
      <c r="C42" s="84"/>
      <c r="D42" s="84"/>
      <c r="E42" s="173"/>
      <c r="F42" s="173"/>
      <c r="G42" s="173"/>
      <c r="H42" s="173"/>
      <c r="I42" s="173"/>
      <c r="J42" s="186"/>
      <c r="K42" s="172"/>
      <c r="L42" s="84" t="s">
        <v>71</v>
      </c>
      <c r="M42" s="173">
        <f>INPUT!K85+INPUT!K90</f>
        <v>18168.493150684932</v>
      </c>
      <c r="N42" s="173"/>
      <c r="O42" s="173">
        <f>INPUT!L85+INPUT!L90</f>
        <v>20001.369863013701</v>
      </c>
      <c r="P42" s="173"/>
      <c r="Q42" s="173">
        <f>INPUT!M85+INPUT!M90</f>
        <v>21973.972602739726</v>
      </c>
      <c r="R42" s="174"/>
    </row>
    <row r="43" spans="1:25" ht="15.75" thickBot="1">
      <c r="A43" s="172" t="s">
        <v>72</v>
      </c>
      <c r="B43" s="23" t="s">
        <v>73</v>
      </c>
      <c r="C43" s="30"/>
      <c r="D43" s="84"/>
      <c r="E43" s="24">
        <f ca="1">SUM(E40:E41)</f>
        <v>0</v>
      </c>
      <c r="F43" s="25">
        <f ca="1">E43/E45</f>
        <v>0</v>
      </c>
      <c r="G43" s="24">
        <f ca="1">SUM(G40:G41)</f>
        <v>0</v>
      </c>
      <c r="H43" s="25">
        <f ca="1">G43/G45</f>
        <v>0</v>
      </c>
      <c r="I43" s="24">
        <f ca="1">SUM(I40:I41)</f>
        <v>3015.4636359371361</v>
      </c>
      <c r="J43" s="25">
        <f ca="1">I43/I45</f>
        <v>2.0816500228154965E-2</v>
      </c>
      <c r="K43" s="172"/>
      <c r="L43" s="84"/>
      <c r="M43" s="173"/>
      <c r="N43" s="173"/>
      <c r="O43" s="173"/>
      <c r="P43" s="173"/>
      <c r="Q43" s="173"/>
      <c r="R43" s="174"/>
      <c r="U43" s="57">
        <f>E23+E36</f>
        <v>158715.0684931507</v>
      </c>
      <c r="V43" s="57"/>
      <c r="W43" s="57">
        <f t="shared" ref="W43:Y43" si="4">G23+G36</f>
        <v>149046.57534246577</v>
      </c>
      <c r="X43" s="57">
        <f t="shared" ca="1" si="4"/>
        <v>0.99999999999999989</v>
      </c>
      <c r="Y43" s="57">
        <f t="shared" si="4"/>
        <v>141843.83561643836</v>
      </c>
    </row>
    <row r="44" spans="1:25" ht="15.75" thickBot="1">
      <c r="A44" s="172"/>
      <c r="B44" s="84"/>
      <c r="C44" s="84"/>
      <c r="D44" s="84"/>
      <c r="E44" s="173"/>
      <c r="F44" s="173"/>
      <c r="G44" s="173"/>
      <c r="H44" s="173"/>
      <c r="I44" s="173"/>
      <c r="J44" s="186"/>
      <c r="K44" s="172"/>
      <c r="L44" s="177" t="s">
        <v>133</v>
      </c>
      <c r="M44" s="173">
        <f>INPUT!K94</f>
        <v>3287.6712328767121</v>
      </c>
      <c r="N44" s="173"/>
      <c r="O44" s="173">
        <f>INPUT!L94</f>
        <v>3452.0547945205481</v>
      </c>
      <c r="P44" s="173"/>
      <c r="Q44" s="173">
        <f>INPUT!M94</f>
        <v>3534.2465753424658</v>
      </c>
      <c r="R44" s="174"/>
      <c r="U44" s="57">
        <f ca="1">M20+M30+M52</f>
        <v>146407.69378920321</v>
      </c>
      <c r="V44" s="57"/>
      <c r="W44" s="57">
        <f t="shared" ref="W44:Y44" ca="1" si="5">O20+O30+O52</f>
        <v>148511.39535421727</v>
      </c>
      <c r="X44" s="57"/>
      <c r="Y44" s="57">
        <f t="shared" ca="1" si="5"/>
        <v>144859.29925236857</v>
      </c>
    </row>
    <row r="45" spans="1:25" ht="15.75" thickBot="1">
      <c r="A45" s="172" t="s">
        <v>74</v>
      </c>
      <c r="B45" s="26" t="s">
        <v>75</v>
      </c>
      <c r="C45" s="31"/>
      <c r="D45" s="30"/>
      <c r="E45" s="24">
        <f t="shared" ref="E45:J45" ca="1" si="6">E43+E36+E23</f>
        <v>158715.0684931507</v>
      </c>
      <c r="F45" s="32">
        <f t="shared" ca="1" si="6"/>
        <v>1</v>
      </c>
      <c r="G45" s="24">
        <f t="shared" ca="1" si="6"/>
        <v>149046.57534246577</v>
      </c>
      <c r="H45" s="32">
        <f t="shared" ca="1" si="6"/>
        <v>0.99999999999999989</v>
      </c>
      <c r="I45" s="24">
        <f t="shared" ca="1" si="6"/>
        <v>144859.29925237549</v>
      </c>
      <c r="J45" s="32">
        <f t="shared" ca="1" si="6"/>
        <v>1.0000000000001017</v>
      </c>
      <c r="K45" s="172"/>
      <c r="L45" s="84"/>
      <c r="M45" s="173"/>
      <c r="N45" s="173"/>
      <c r="O45" s="173"/>
      <c r="P45" s="173"/>
      <c r="Q45" s="173"/>
      <c r="R45" s="174"/>
      <c r="U45" s="57">
        <f ca="1">U43-U44</f>
        <v>12307.374703947484</v>
      </c>
      <c r="V45" s="57"/>
      <c r="W45" s="57">
        <f t="shared" ref="W45:Y45" ca="1" si="7">W43-W44</f>
        <v>535.17998824850656</v>
      </c>
      <c r="X45" s="57">
        <f t="shared" ca="1" si="7"/>
        <v>0.99999999999999989</v>
      </c>
      <c r="Y45" s="57">
        <f t="shared" ca="1" si="7"/>
        <v>-3015.4636359302094</v>
      </c>
    </row>
    <row r="46" spans="1:25" ht="15">
      <c r="A46" s="172"/>
      <c r="B46" s="84" t="s">
        <v>76</v>
      </c>
      <c r="C46" s="84"/>
      <c r="D46" s="84"/>
      <c r="E46" s="84"/>
      <c r="F46" s="84"/>
      <c r="G46" s="84"/>
      <c r="H46" s="84"/>
      <c r="I46" s="84"/>
      <c r="J46" s="174"/>
      <c r="K46" s="172"/>
      <c r="L46" s="84"/>
      <c r="M46" s="173"/>
      <c r="N46" s="173"/>
      <c r="O46" s="173"/>
      <c r="P46" s="173"/>
      <c r="Q46" s="173"/>
      <c r="R46" s="174"/>
    </row>
    <row r="47" spans="1:25" ht="15">
      <c r="A47" s="172"/>
      <c r="B47" s="84"/>
      <c r="C47" s="84"/>
      <c r="D47" s="84"/>
      <c r="E47" s="84"/>
      <c r="F47" s="84"/>
      <c r="G47" s="84"/>
      <c r="H47" s="84"/>
      <c r="I47" s="84"/>
      <c r="J47" s="174"/>
      <c r="K47" s="172"/>
      <c r="L47" s="84"/>
      <c r="M47" s="173"/>
      <c r="N47" s="173"/>
      <c r="O47" s="173"/>
      <c r="P47" s="173"/>
      <c r="Q47" s="173"/>
      <c r="R47" s="174"/>
    </row>
    <row r="48" spans="1:25" ht="15">
      <c r="A48" s="172"/>
      <c r="B48" s="84"/>
      <c r="C48" s="84"/>
      <c r="D48" s="84"/>
      <c r="E48" s="84"/>
      <c r="F48" s="84"/>
      <c r="G48" s="84"/>
      <c r="H48" s="84"/>
      <c r="I48" s="84"/>
      <c r="J48" s="174"/>
      <c r="K48" s="172"/>
      <c r="L48" s="84" t="s">
        <v>77</v>
      </c>
      <c r="M48" s="173">
        <f ca="1">INPUT!K101</f>
        <v>10086.863691853747</v>
      </c>
      <c r="N48" s="173"/>
      <c r="O48" s="173">
        <f ca="1">INPUT!L101</f>
        <v>15193.010004356545</v>
      </c>
      <c r="P48" s="173"/>
      <c r="Q48" s="173">
        <f ca="1">INPUT!M101</f>
        <v>15049.63205440114</v>
      </c>
      <c r="R48" s="174"/>
    </row>
    <row r="49" spans="1:18" ht="15">
      <c r="A49" s="87"/>
      <c r="B49" s="84"/>
      <c r="C49" s="84"/>
      <c r="D49" s="191" t="s">
        <v>78</v>
      </c>
      <c r="E49" s="173">
        <f ca="1">E45-M54</f>
        <v>-2.6193447411060333E-9</v>
      </c>
      <c r="F49" s="173"/>
      <c r="G49" s="173">
        <f ca="1">G45-O54</f>
        <v>-1.9586877897381783E-8</v>
      </c>
      <c r="H49" s="173"/>
      <c r="I49" s="173">
        <f ca="1">I45-Q54</f>
        <v>0</v>
      </c>
      <c r="J49" s="186"/>
      <c r="K49" s="172"/>
      <c r="L49" s="84"/>
      <c r="M49" s="173"/>
      <c r="N49" s="173"/>
      <c r="O49" s="173"/>
      <c r="P49" s="173"/>
      <c r="Q49" s="173"/>
      <c r="R49" s="174"/>
    </row>
    <row r="50" spans="1:18" ht="15">
      <c r="A50" s="172"/>
      <c r="B50" s="84"/>
      <c r="C50" s="84"/>
      <c r="D50" s="84"/>
      <c r="E50" s="84"/>
      <c r="F50" s="84"/>
      <c r="G50" s="84"/>
      <c r="H50" s="84"/>
      <c r="I50" s="84"/>
      <c r="J50" s="174"/>
      <c r="K50" s="172"/>
      <c r="L50" s="84"/>
      <c r="M50" s="173"/>
      <c r="N50" s="173"/>
      <c r="O50" s="173"/>
      <c r="P50" s="173"/>
      <c r="Q50" s="173"/>
      <c r="R50" s="174"/>
    </row>
    <row r="51" spans="1:18" ht="15.75" thickBot="1">
      <c r="A51" s="172"/>
      <c r="B51" s="84"/>
      <c r="C51" s="84"/>
      <c r="D51" s="84"/>
      <c r="E51" s="192"/>
      <c r="F51" s="84"/>
      <c r="G51" s="84"/>
      <c r="H51" s="84"/>
      <c r="I51" s="84"/>
      <c r="J51" s="174"/>
      <c r="K51" s="172"/>
      <c r="L51" s="84"/>
      <c r="M51" s="173"/>
      <c r="N51" s="173"/>
      <c r="O51" s="173"/>
      <c r="P51" s="173"/>
      <c r="Q51" s="173"/>
      <c r="R51" s="174"/>
    </row>
    <row r="52" spans="1:18" ht="15.75" thickBot="1">
      <c r="A52" s="172"/>
      <c r="B52" s="84"/>
      <c r="C52" s="84"/>
      <c r="D52" s="84"/>
      <c r="E52" s="84"/>
      <c r="F52" s="84"/>
      <c r="G52" s="84"/>
      <c r="H52" s="84"/>
      <c r="I52" s="84"/>
      <c r="J52" s="174"/>
      <c r="K52" s="172" t="s">
        <v>79</v>
      </c>
      <c r="L52" s="23" t="s">
        <v>80</v>
      </c>
      <c r="M52" s="24">
        <f ca="1">SUM(M40:M50)</f>
        <v>31543.028075415394</v>
      </c>
      <c r="N52" s="25">
        <f ca="1">M52/M54</f>
        <v>0.19873997078466499</v>
      </c>
      <c r="O52" s="24">
        <f t="shared" ref="O52:Q52" ca="1" si="8">SUM(O40:O50)</f>
        <v>38646.434661890795</v>
      </c>
      <c r="P52" s="25">
        <f ca="1">O52/O54</f>
        <v>0.25929099392647853</v>
      </c>
      <c r="Q52" s="24">
        <f t="shared" ca="1" si="8"/>
        <v>40557.851232483328</v>
      </c>
      <c r="R52" s="25">
        <f ca="1">Q52/Q54</f>
        <v>0.27998099840192509</v>
      </c>
    </row>
    <row r="53" spans="1:18" ht="15.75" thickBot="1">
      <c r="A53" s="193"/>
      <c r="B53" s="194"/>
      <c r="C53" s="195"/>
      <c r="D53" s="195"/>
      <c r="E53" s="195"/>
      <c r="F53" s="195"/>
      <c r="G53" s="195"/>
      <c r="H53" s="195"/>
      <c r="I53" s="195"/>
      <c r="J53" s="196"/>
      <c r="K53" s="172"/>
      <c r="L53" s="84"/>
      <c r="M53" s="173"/>
      <c r="N53" s="173"/>
      <c r="O53" s="173"/>
      <c r="P53" s="173"/>
      <c r="Q53" s="173"/>
      <c r="R53" s="174"/>
    </row>
    <row r="54" spans="1:18" ht="15.75" thickBot="1">
      <c r="A54" s="193"/>
      <c r="B54" s="197"/>
      <c r="C54" s="198"/>
      <c r="D54" s="198"/>
      <c r="E54" s="198"/>
      <c r="F54" s="198"/>
      <c r="G54" s="195"/>
      <c r="H54" s="195"/>
      <c r="I54" s="195"/>
      <c r="J54" s="196"/>
      <c r="K54" s="172" t="s">
        <v>81</v>
      </c>
      <c r="L54" s="23" t="s">
        <v>82</v>
      </c>
      <c r="M54" s="24">
        <f ca="1">M52+M38+M30+M20</f>
        <v>158715.06849314948</v>
      </c>
      <c r="N54" s="32">
        <f ca="1">N52+N38+N30+N20</f>
        <v>0.9999999999999758</v>
      </c>
      <c r="O54" s="24">
        <f t="shared" ref="O54:R54" ca="1" si="9">O52+O38+O30+O20</f>
        <v>149046.57534245649</v>
      </c>
      <c r="P54" s="32">
        <f t="shared" ca="1" si="9"/>
        <v>0.99999999999980638</v>
      </c>
      <c r="Q54" s="24">
        <f t="shared" ca="1" si="9"/>
        <v>144859.29925236854</v>
      </c>
      <c r="R54" s="32">
        <f t="shared" ca="1" si="9"/>
        <v>0.99999999999995204</v>
      </c>
    </row>
    <row r="55" spans="1:18" ht="15">
      <c r="A55" s="199"/>
      <c r="B55" s="200"/>
      <c r="C55" s="177"/>
      <c r="D55" s="177"/>
      <c r="E55" s="177"/>
      <c r="F55" s="177"/>
      <c r="G55" s="177"/>
      <c r="H55" s="177"/>
      <c r="I55" s="177"/>
      <c r="J55" s="196"/>
      <c r="K55" s="172"/>
      <c r="L55" s="84" t="s">
        <v>83</v>
      </c>
      <c r="M55" s="173"/>
      <c r="N55" s="173"/>
      <c r="O55" s="173"/>
      <c r="P55" s="173"/>
      <c r="Q55" s="173"/>
      <c r="R55" s="174"/>
    </row>
    <row r="56" spans="1:18" ht="15">
      <c r="A56" s="201"/>
      <c r="B56" s="177"/>
      <c r="C56" s="177"/>
      <c r="D56" s="177"/>
      <c r="E56" s="177"/>
      <c r="F56" s="177"/>
      <c r="G56" s="177"/>
      <c r="H56" s="177"/>
      <c r="I56" s="177"/>
      <c r="J56" s="196"/>
      <c r="K56" s="172"/>
      <c r="L56" s="84"/>
      <c r="M56" s="173"/>
      <c r="N56" s="173"/>
      <c r="O56" s="173"/>
      <c r="P56" s="173"/>
      <c r="Q56" s="173"/>
      <c r="R56" s="174"/>
    </row>
    <row r="57" spans="1:18" ht="15.75" thickBot="1">
      <c r="A57" s="202"/>
      <c r="B57" s="179"/>
      <c r="C57" s="203"/>
      <c r="D57" s="204"/>
      <c r="E57" s="203"/>
      <c r="F57" s="203"/>
      <c r="G57" s="203"/>
      <c r="H57" s="203"/>
      <c r="I57" s="203"/>
      <c r="J57" s="205"/>
      <c r="K57" s="178"/>
      <c r="L57" s="179"/>
      <c r="M57" s="180"/>
      <c r="N57" s="180"/>
      <c r="O57" s="180"/>
      <c r="P57" s="180"/>
      <c r="Q57" s="180"/>
      <c r="R57" s="181"/>
    </row>
    <row r="58" spans="1:18" ht="15">
      <c r="A58" s="206"/>
      <c r="B58" s="207"/>
      <c r="C58" s="208"/>
      <c r="D58" s="209"/>
      <c r="E58" s="208"/>
      <c r="F58" s="208"/>
      <c r="G58" s="208"/>
      <c r="H58" s="208"/>
      <c r="I58" s="208"/>
      <c r="J58" s="208"/>
      <c r="K58" s="210"/>
      <c r="L58" s="207"/>
      <c r="M58" s="211"/>
      <c r="N58" s="211"/>
      <c r="O58" s="211"/>
      <c r="P58" s="211"/>
      <c r="Q58" s="211"/>
      <c r="R58" s="212"/>
    </row>
    <row r="59" spans="1:18" ht="15">
      <c r="A59" s="201"/>
      <c r="B59" s="84"/>
      <c r="C59" s="177"/>
      <c r="D59" s="213"/>
      <c r="E59" s="177"/>
      <c r="F59" s="177"/>
      <c r="G59" s="177"/>
      <c r="H59" s="177"/>
      <c r="I59" s="177"/>
      <c r="J59" s="177"/>
      <c r="K59" s="191"/>
      <c r="L59" s="84"/>
      <c r="M59" s="173"/>
      <c r="N59" s="173"/>
      <c r="O59" s="173"/>
      <c r="P59" s="173"/>
      <c r="Q59" s="173"/>
      <c r="R59" s="174"/>
    </row>
    <row r="60" spans="1:18" ht="15">
      <c r="A60" s="231" t="s">
        <v>167</v>
      </c>
      <c r="C60" s="177"/>
      <c r="D60" s="213"/>
      <c r="E60" s="177"/>
      <c r="F60" s="177"/>
      <c r="G60" s="177"/>
      <c r="H60" s="177"/>
      <c r="I60" s="177"/>
      <c r="J60" s="177"/>
      <c r="K60" s="191"/>
      <c r="L60" s="84"/>
      <c r="M60" s="173"/>
      <c r="N60" s="173"/>
      <c r="O60" s="173"/>
      <c r="P60" s="173"/>
      <c r="Q60" s="173"/>
      <c r="R60" s="174"/>
    </row>
    <row r="61" spans="1:18" ht="15">
      <c r="A61" s="232" t="s">
        <v>174</v>
      </c>
      <c r="C61" s="177"/>
      <c r="D61" s="213"/>
      <c r="E61" s="177"/>
      <c r="F61" s="177"/>
      <c r="G61" s="177"/>
      <c r="H61" s="177"/>
      <c r="I61" s="177"/>
      <c r="J61" s="177"/>
      <c r="K61" s="191"/>
      <c r="L61" s="84"/>
      <c r="M61" s="173"/>
      <c r="N61" s="173"/>
      <c r="O61" s="173"/>
      <c r="P61" s="173"/>
      <c r="Q61" s="173"/>
      <c r="R61" s="174"/>
    </row>
    <row r="62" spans="1:18" ht="15">
      <c r="A62" s="214"/>
      <c r="B62" s="84"/>
      <c r="C62" s="177"/>
      <c r="D62" s="213"/>
      <c r="E62" s="177"/>
      <c r="F62" s="177"/>
      <c r="G62" s="177"/>
      <c r="H62" s="177"/>
      <c r="I62" s="177"/>
      <c r="J62" s="84"/>
      <c r="K62" s="191"/>
      <c r="L62" s="84"/>
      <c r="M62" s="173"/>
      <c r="N62" s="173"/>
      <c r="O62" s="173"/>
      <c r="P62" s="173"/>
      <c r="Q62" s="173"/>
      <c r="R62" s="174"/>
    </row>
    <row r="63" spans="1:18" ht="15">
      <c r="A63" s="87"/>
      <c r="B63" s="215" t="s">
        <v>140</v>
      </c>
      <c r="C63" s="84"/>
      <c r="D63" s="84"/>
      <c r="E63" s="84"/>
      <c r="F63" s="84"/>
      <c r="G63" s="84"/>
      <c r="H63" s="84"/>
      <c r="I63" s="84"/>
      <c r="J63" s="84"/>
      <c r="K63" s="191"/>
      <c r="L63" s="84"/>
      <c r="M63" s="173"/>
      <c r="N63" s="173"/>
      <c r="O63" s="173"/>
      <c r="P63" s="173"/>
      <c r="Q63" s="173"/>
      <c r="R63" s="174"/>
    </row>
    <row r="64" spans="1:18" ht="15">
      <c r="A64" s="172"/>
      <c r="B64" s="84" t="str">
        <f>B23</f>
        <v>TOTALE ATTIVITA' IMMOBILIZZATE</v>
      </c>
      <c r="C64" s="84"/>
      <c r="D64" s="84"/>
      <c r="E64" s="192">
        <f>E23</f>
        <v>99400</v>
      </c>
      <c r="F64" s="84"/>
      <c r="G64" s="192">
        <f>G23</f>
        <v>82800</v>
      </c>
      <c r="H64" s="84"/>
      <c r="I64" s="192">
        <f>I23</f>
        <v>65200</v>
      </c>
      <c r="J64" s="84"/>
      <c r="K64" s="191"/>
      <c r="L64" s="84"/>
      <c r="M64" s="173"/>
      <c r="N64" s="173"/>
      <c r="O64" s="173"/>
      <c r="P64" s="173"/>
      <c r="Q64" s="173"/>
      <c r="R64" s="174"/>
    </row>
    <row r="65" spans="1:18" ht="15">
      <c r="A65" s="172"/>
      <c r="B65" s="84" t="str">
        <f>L20</f>
        <v>TOTALE PATRIMONIO NETTO</v>
      </c>
      <c r="C65" s="84"/>
      <c r="D65" s="84"/>
      <c r="E65" s="192">
        <f ca="1">M20</f>
        <v>10327.985024202957</v>
      </c>
      <c r="F65" s="84"/>
      <c r="G65" s="192">
        <f ca="1">O20</f>
        <v>11014.18337132797</v>
      </c>
      <c r="H65" s="84"/>
      <c r="I65" s="192">
        <f ca="1">Q20</f>
        <v>11368.226543598248</v>
      </c>
      <c r="J65" s="84"/>
      <c r="K65" s="191"/>
      <c r="L65" s="84"/>
      <c r="M65" s="173"/>
      <c r="N65" s="173"/>
      <c r="O65" s="173"/>
      <c r="P65" s="173"/>
      <c r="Q65" s="173"/>
      <c r="R65" s="174"/>
    </row>
    <row r="66" spans="1:18" ht="15">
      <c r="A66" s="172"/>
      <c r="B66" s="84" t="str">
        <f>L30</f>
        <v>TOTALE FONTI DI FINANZ A M/L</v>
      </c>
      <c r="C66" s="84"/>
      <c r="D66" s="84"/>
      <c r="E66" s="192">
        <f>M30</f>
        <v>104536.68068958518</v>
      </c>
      <c r="F66" s="84"/>
      <c r="G66" s="192">
        <f>O30</f>
        <v>98850.777321000554</v>
      </c>
      <c r="H66" s="84"/>
      <c r="I66" s="192">
        <f>Q30</f>
        <v>92933.22147628697</v>
      </c>
      <c r="J66" s="84"/>
      <c r="K66" s="191"/>
      <c r="L66" s="84"/>
      <c r="M66" s="173"/>
      <c r="N66" s="173"/>
      <c r="O66" s="173"/>
      <c r="P66" s="173"/>
      <c r="Q66" s="173"/>
      <c r="R66" s="174"/>
    </row>
    <row r="67" spans="1:18" ht="15">
      <c r="A67" s="172"/>
      <c r="B67" s="187" t="s">
        <v>138</v>
      </c>
      <c r="C67" s="187"/>
      <c r="D67" s="187"/>
      <c r="E67" s="216">
        <f ca="1">E66+E65-E64</f>
        <v>15464.665713788127</v>
      </c>
      <c r="F67" s="216"/>
      <c r="G67" s="216">
        <f t="shared" ref="G67:I67" ca="1" si="10">G66+G65-G64</f>
        <v>27064.960692328517</v>
      </c>
      <c r="H67" s="216"/>
      <c r="I67" s="216">
        <f t="shared" ca="1" si="10"/>
        <v>39101.448019885225</v>
      </c>
      <c r="J67" s="84"/>
      <c r="K67" s="191"/>
      <c r="L67" s="84"/>
      <c r="M67" s="173"/>
      <c r="N67" s="173"/>
      <c r="O67" s="173"/>
      <c r="P67" s="173"/>
      <c r="Q67" s="173"/>
      <c r="R67" s="174"/>
    </row>
    <row r="68" spans="1:18" ht="15">
      <c r="A68" s="172" t="s">
        <v>168</v>
      </c>
      <c r="B68" s="177" t="s">
        <v>169</v>
      </c>
      <c r="C68" s="84"/>
      <c r="D68" s="84"/>
      <c r="E68" s="84"/>
      <c r="F68" s="84"/>
      <c r="G68" s="84"/>
      <c r="H68" s="84"/>
      <c r="I68" s="84"/>
      <c r="J68" s="84"/>
      <c r="K68" s="191"/>
      <c r="L68" s="84"/>
      <c r="M68" s="173"/>
      <c r="N68" s="173"/>
      <c r="O68" s="173"/>
      <c r="P68" s="173"/>
      <c r="Q68" s="173"/>
      <c r="R68" s="174"/>
    </row>
    <row r="69" spans="1:18" ht="15">
      <c r="A69" s="172"/>
      <c r="B69" s="84"/>
      <c r="C69" s="84"/>
      <c r="D69" s="84"/>
      <c r="E69" s="84"/>
      <c r="F69" s="84"/>
      <c r="G69" s="84"/>
      <c r="H69" s="84"/>
      <c r="I69" s="84"/>
      <c r="J69" s="84"/>
      <c r="K69" s="191"/>
      <c r="L69" s="84"/>
      <c r="M69" s="173"/>
      <c r="N69" s="173"/>
      <c r="O69" s="173"/>
      <c r="P69" s="173"/>
      <c r="Q69" s="173"/>
      <c r="R69" s="174"/>
    </row>
    <row r="70" spans="1:18" ht="15">
      <c r="A70" s="172"/>
      <c r="B70" s="84"/>
      <c r="C70" s="84"/>
      <c r="D70" s="84"/>
      <c r="E70" s="84"/>
      <c r="F70" s="84"/>
      <c r="G70" s="84"/>
      <c r="H70" s="84"/>
      <c r="I70" s="84"/>
      <c r="J70" s="84"/>
      <c r="K70" s="191"/>
      <c r="L70" s="84"/>
      <c r="M70" s="173"/>
      <c r="N70" s="173"/>
      <c r="O70" s="173"/>
      <c r="P70" s="173"/>
      <c r="Q70" s="173"/>
      <c r="R70" s="174"/>
    </row>
    <row r="71" spans="1:18" ht="15">
      <c r="A71" s="172"/>
      <c r="B71" s="84" t="str">
        <f>B36</f>
        <v>TOTALE ATTIVITA' CORRENTI</v>
      </c>
      <c r="C71" s="84"/>
      <c r="D71" s="84"/>
      <c r="E71" s="192">
        <f>E36</f>
        <v>59315.068493150684</v>
      </c>
      <c r="F71" s="84"/>
      <c r="G71" s="192">
        <f>G36</f>
        <v>66246.57534246576</v>
      </c>
      <c r="H71" s="84"/>
      <c r="I71" s="192">
        <f>I36</f>
        <v>76643.835616438359</v>
      </c>
      <c r="J71" s="84"/>
      <c r="K71" s="191"/>
      <c r="L71" s="84"/>
      <c r="M71" s="173"/>
      <c r="N71" s="173"/>
      <c r="O71" s="173"/>
      <c r="P71" s="173"/>
      <c r="Q71" s="173"/>
      <c r="R71" s="174"/>
    </row>
    <row r="72" spans="1:18" ht="15">
      <c r="A72" s="172"/>
      <c r="B72" s="84" t="str">
        <f>B43</f>
        <v xml:space="preserve">TOTALE LIQUIDITA' </v>
      </c>
      <c r="C72" s="84"/>
      <c r="D72" s="84"/>
      <c r="E72" s="192">
        <f ca="1">E43</f>
        <v>0</v>
      </c>
      <c r="F72" s="84"/>
      <c r="G72" s="192">
        <f ca="1">G43</f>
        <v>0</v>
      </c>
      <c r="H72" s="84"/>
      <c r="I72" s="192">
        <f ca="1">I43</f>
        <v>3015.4636359371361</v>
      </c>
      <c r="J72" s="84"/>
      <c r="K72" s="191"/>
      <c r="L72" s="84"/>
      <c r="M72" s="173"/>
      <c r="N72" s="173"/>
      <c r="O72" s="173"/>
      <c r="P72" s="173"/>
      <c r="Q72" s="173"/>
      <c r="R72" s="174"/>
    </row>
    <row r="73" spans="1:18" ht="15">
      <c r="A73" s="172"/>
      <c r="B73" s="84" t="str">
        <f>L38</f>
        <v>TOT  FIN A BREVE ONEROSI</v>
      </c>
      <c r="C73" s="84"/>
      <c r="D73" s="84"/>
      <c r="E73" s="192">
        <f ca="1">M38</f>
        <v>12307.374703945941</v>
      </c>
      <c r="F73" s="84"/>
      <c r="G73" s="192">
        <f ca="1">O38</f>
        <v>535.17998823718517</v>
      </c>
      <c r="H73" s="84"/>
      <c r="I73" s="192">
        <f ca="1">Q38</f>
        <v>0</v>
      </c>
      <c r="J73" s="84"/>
      <c r="K73" s="191"/>
      <c r="L73" s="84"/>
      <c r="M73" s="173"/>
      <c r="N73" s="173"/>
      <c r="O73" s="173"/>
      <c r="P73" s="173"/>
      <c r="Q73" s="173"/>
      <c r="R73" s="174"/>
    </row>
    <row r="74" spans="1:18" ht="15">
      <c r="A74" s="172"/>
      <c r="B74" s="84" t="str">
        <f>L52</f>
        <v>TOT. DEBITI CORRENTI NON FINANZ.</v>
      </c>
      <c r="C74" s="84"/>
      <c r="D74" s="84"/>
      <c r="E74" s="192">
        <f ca="1">M52</f>
        <v>31543.028075415394</v>
      </c>
      <c r="F74" s="84"/>
      <c r="G74" s="192">
        <f ca="1">O52</f>
        <v>38646.434661890795</v>
      </c>
      <c r="H74" s="84"/>
      <c r="I74" s="192">
        <f ca="1">Q52</f>
        <v>40557.851232483328</v>
      </c>
      <c r="J74" s="84"/>
      <c r="K74" s="191"/>
      <c r="L74" s="84"/>
      <c r="M74" s="173"/>
      <c r="N74" s="173"/>
      <c r="O74" s="173"/>
      <c r="P74" s="173"/>
      <c r="Q74" s="173"/>
      <c r="R74" s="174"/>
    </row>
    <row r="75" spans="1:18" ht="15">
      <c r="A75" s="172"/>
      <c r="B75" s="187" t="s">
        <v>139</v>
      </c>
      <c r="C75" s="187"/>
      <c r="D75" s="187"/>
      <c r="E75" s="216">
        <f ca="1">E71+E72-E73-E74</f>
        <v>15464.665713789349</v>
      </c>
      <c r="F75" s="216"/>
      <c r="G75" s="216">
        <f t="shared" ref="G75:I75" ca="1" si="11">G71+G72-G73-G74</f>
        <v>27064.96069233778</v>
      </c>
      <c r="H75" s="216"/>
      <c r="I75" s="216">
        <f t="shared" ca="1" si="11"/>
        <v>39101.448019892166</v>
      </c>
      <c r="J75" s="84"/>
      <c r="K75" s="191"/>
      <c r="L75" s="84"/>
      <c r="M75" s="173"/>
      <c r="N75" s="173"/>
      <c r="O75" s="173"/>
      <c r="P75" s="173"/>
      <c r="Q75" s="173"/>
      <c r="R75" s="174"/>
    </row>
    <row r="76" spans="1:18" ht="15">
      <c r="A76" s="172" t="s">
        <v>168</v>
      </c>
      <c r="B76" s="177" t="s">
        <v>170</v>
      </c>
      <c r="C76" s="84"/>
      <c r="D76" s="84"/>
      <c r="E76" s="84"/>
      <c r="F76" s="84"/>
      <c r="G76" s="84"/>
      <c r="H76" s="84"/>
      <c r="I76" s="84"/>
      <c r="J76" s="84"/>
      <c r="K76" s="191"/>
      <c r="L76" s="84"/>
      <c r="M76" s="173"/>
      <c r="N76" s="173"/>
      <c r="O76" s="173"/>
      <c r="P76" s="173"/>
      <c r="Q76" s="173"/>
      <c r="R76" s="174"/>
    </row>
    <row r="77" spans="1:18" ht="15">
      <c r="A77" s="172"/>
      <c r="B77" s="84"/>
      <c r="C77" s="84"/>
      <c r="D77" s="84"/>
      <c r="E77" s="84"/>
      <c r="F77" s="84"/>
      <c r="G77" s="84"/>
      <c r="H77" s="84"/>
      <c r="I77" s="84"/>
      <c r="J77" s="84"/>
      <c r="K77" s="191"/>
      <c r="L77" s="84"/>
      <c r="M77" s="173"/>
      <c r="N77" s="173"/>
      <c r="O77" s="173"/>
      <c r="P77" s="173"/>
      <c r="Q77" s="173"/>
      <c r="R77" s="174"/>
    </row>
    <row r="78" spans="1:18" ht="15.75" thickBot="1">
      <c r="A78" s="178"/>
      <c r="B78" s="179"/>
      <c r="C78" s="179"/>
      <c r="D78" s="179"/>
      <c r="E78" s="179"/>
      <c r="F78" s="179"/>
      <c r="G78" s="179"/>
      <c r="H78" s="179"/>
      <c r="I78" s="179"/>
      <c r="J78" s="179"/>
      <c r="K78" s="217"/>
      <c r="L78" s="179"/>
      <c r="M78" s="180"/>
      <c r="N78" s="180"/>
      <c r="O78" s="180"/>
      <c r="P78" s="180"/>
      <c r="Q78" s="180"/>
      <c r="R78" s="181"/>
    </row>
    <row r="79" spans="1:18" ht="15">
      <c r="A79" s="19"/>
      <c r="K79" s="19"/>
      <c r="M79" s="21"/>
      <c r="N79" s="21"/>
      <c r="O79" s="21"/>
      <c r="P79" s="21"/>
      <c r="Q79" s="21"/>
    </row>
  </sheetData>
  <sheetProtection password="C090" sheet="1" objects="1" scenarios="1"/>
  <customSheetViews>
    <customSheetView guid="{D73BAED2-96E1-4CC2-9847-E9329975FF52}">
      <pageMargins left="0.75" right="0.75" top="1" bottom="1" header="0.5" footer="0.5"/>
      <headerFooter alignWithMargins="0"/>
    </customSheetView>
  </customSheetViews>
  <mergeCells count="5">
    <mergeCell ref="A3:R3"/>
    <mergeCell ref="A5:R5"/>
    <mergeCell ref="A7:D7"/>
    <mergeCell ref="K7:L7"/>
    <mergeCell ref="A1:R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fitToHeight="2" orientation="landscape" r:id="rId1"/>
  <headerFooter alignWithMargins="0"/>
  <rowBreaks count="1" manualBreakCount="1">
    <brk id="77" max="17" man="1"/>
  </rowBreaks>
  <colBreaks count="1" manualBreakCount="1">
    <brk id="17" max="7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72"/>
  <sheetViews>
    <sheetView workbookViewId="0">
      <selection activeCell="A4" sqref="A4"/>
    </sheetView>
  </sheetViews>
  <sheetFormatPr defaultColWidth="11.42578125" defaultRowHeight="12.75"/>
  <cols>
    <col min="1" max="1" width="8.7109375" customWidth="1"/>
    <col min="2" max="2" width="25.85546875" style="5" bestFit="1" customWidth="1"/>
    <col min="3" max="3" width="16.140625" customWidth="1"/>
    <col min="4" max="4" width="24.42578125" customWidth="1"/>
    <col min="5" max="5" width="16.28515625" customWidth="1"/>
    <col min="6" max="6" width="17.28515625" customWidth="1"/>
    <col min="7" max="7" width="19.42578125" bestFit="1" customWidth="1"/>
    <col min="8" max="8" width="18.140625" customWidth="1"/>
    <col min="9" max="9" width="11.42578125" customWidth="1"/>
    <col min="10" max="10" width="18.140625" bestFit="1" customWidth="1"/>
    <col min="11" max="11" width="15.42578125" bestFit="1" customWidth="1"/>
    <col min="12" max="12" width="22.42578125" bestFit="1" customWidth="1"/>
    <col min="13" max="13" width="13" bestFit="1" customWidth="1"/>
    <col min="14" max="14" width="11.42578125" customWidth="1"/>
    <col min="15" max="15" width="11.5703125" bestFit="1" customWidth="1"/>
    <col min="257" max="257" width="16.42578125" bestFit="1" customWidth="1"/>
    <col min="258" max="258" width="25.85546875" bestFit="1" customWidth="1"/>
    <col min="259" max="259" width="15.42578125" bestFit="1" customWidth="1"/>
    <col min="260" max="260" width="22.42578125" bestFit="1" customWidth="1"/>
    <col min="261" max="261" width="11.5703125" customWidth="1"/>
    <col min="262" max="262" width="12.7109375" bestFit="1" customWidth="1"/>
    <col min="263" max="263" width="19.42578125" bestFit="1" customWidth="1"/>
    <col min="264" max="264" width="11.85546875" bestFit="1" customWidth="1"/>
    <col min="265" max="265" width="11.42578125" customWidth="1"/>
    <col min="266" max="266" width="18.140625" bestFit="1" customWidth="1"/>
    <col min="267" max="267" width="15.42578125" bestFit="1" customWidth="1"/>
    <col min="268" max="268" width="22.42578125" bestFit="1" customWidth="1"/>
    <col min="269" max="269" width="13" bestFit="1" customWidth="1"/>
    <col min="270" max="270" width="11.42578125" customWidth="1"/>
    <col min="271" max="271" width="11.5703125" bestFit="1" customWidth="1"/>
    <col min="513" max="513" width="16.42578125" bestFit="1" customWidth="1"/>
    <col min="514" max="514" width="25.85546875" bestFit="1" customWidth="1"/>
    <col min="515" max="515" width="15.42578125" bestFit="1" customWidth="1"/>
    <col min="516" max="516" width="22.42578125" bestFit="1" customWidth="1"/>
    <col min="517" max="517" width="11.5703125" customWidth="1"/>
    <col min="518" max="518" width="12.7109375" bestFit="1" customWidth="1"/>
    <col min="519" max="519" width="19.42578125" bestFit="1" customWidth="1"/>
    <col min="520" max="520" width="11.85546875" bestFit="1" customWidth="1"/>
    <col min="521" max="521" width="11.42578125" customWidth="1"/>
    <col min="522" max="522" width="18.140625" bestFit="1" customWidth="1"/>
    <col min="523" max="523" width="15.42578125" bestFit="1" customWidth="1"/>
    <col min="524" max="524" width="22.42578125" bestFit="1" customWidth="1"/>
    <col min="525" max="525" width="13" bestFit="1" customWidth="1"/>
    <col min="526" max="526" width="11.42578125" customWidth="1"/>
    <col min="527" max="527" width="11.5703125" bestFit="1" customWidth="1"/>
    <col min="769" max="769" width="16.42578125" bestFit="1" customWidth="1"/>
    <col min="770" max="770" width="25.85546875" bestFit="1" customWidth="1"/>
    <col min="771" max="771" width="15.42578125" bestFit="1" customWidth="1"/>
    <col min="772" max="772" width="22.42578125" bestFit="1" customWidth="1"/>
    <col min="773" max="773" width="11.5703125" customWidth="1"/>
    <col min="774" max="774" width="12.7109375" bestFit="1" customWidth="1"/>
    <col min="775" max="775" width="19.42578125" bestFit="1" customWidth="1"/>
    <col min="776" max="776" width="11.85546875" bestFit="1" customWidth="1"/>
    <col min="777" max="777" width="11.42578125" customWidth="1"/>
    <col min="778" max="778" width="18.140625" bestFit="1" customWidth="1"/>
    <col min="779" max="779" width="15.42578125" bestFit="1" customWidth="1"/>
    <col min="780" max="780" width="22.42578125" bestFit="1" customWidth="1"/>
    <col min="781" max="781" width="13" bestFit="1" customWidth="1"/>
    <col min="782" max="782" width="11.42578125" customWidth="1"/>
    <col min="783" max="783" width="11.5703125" bestFit="1" customWidth="1"/>
    <col min="1025" max="1025" width="16.42578125" bestFit="1" customWidth="1"/>
    <col min="1026" max="1026" width="25.85546875" bestFit="1" customWidth="1"/>
    <col min="1027" max="1027" width="15.42578125" bestFit="1" customWidth="1"/>
    <col min="1028" max="1028" width="22.42578125" bestFit="1" customWidth="1"/>
    <col min="1029" max="1029" width="11.5703125" customWidth="1"/>
    <col min="1030" max="1030" width="12.7109375" bestFit="1" customWidth="1"/>
    <col min="1031" max="1031" width="19.42578125" bestFit="1" customWidth="1"/>
    <col min="1032" max="1032" width="11.85546875" bestFit="1" customWidth="1"/>
    <col min="1033" max="1033" width="11.42578125" customWidth="1"/>
    <col min="1034" max="1034" width="18.140625" bestFit="1" customWidth="1"/>
    <col min="1035" max="1035" width="15.42578125" bestFit="1" customWidth="1"/>
    <col min="1036" max="1036" width="22.42578125" bestFit="1" customWidth="1"/>
    <col min="1037" max="1037" width="13" bestFit="1" customWidth="1"/>
    <col min="1038" max="1038" width="11.42578125" customWidth="1"/>
    <col min="1039" max="1039" width="11.5703125" bestFit="1" customWidth="1"/>
    <col min="1281" max="1281" width="16.42578125" bestFit="1" customWidth="1"/>
    <col min="1282" max="1282" width="25.85546875" bestFit="1" customWidth="1"/>
    <col min="1283" max="1283" width="15.42578125" bestFit="1" customWidth="1"/>
    <col min="1284" max="1284" width="22.42578125" bestFit="1" customWidth="1"/>
    <col min="1285" max="1285" width="11.5703125" customWidth="1"/>
    <col min="1286" max="1286" width="12.7109375" bestFit="1" customWidth="1"/>
    <col min="1287" max="1287" width="19.42578125" bestFit="1" customWidth="1"/>
    <col min="1288" max="1288" width="11.85546875" bestFit="1" customWidth="1"/>
    <col min="1289" max="1289" width="11.42578125" customWidth="1"/>
    <col min="1290" max="1290" width="18.140625" bestFit="1" customWidth="1"/>
    <col min="1291" max="1291" width="15.42578125" bestFit="1" customWidth="1"/>
    <col min="1292" max="1292" width="22.42578125" bestFit="1" customWidth="1"/>
    <col min="1293" max="1293" width="13" bestFit="1" customWidth="1"/>
    <col min="1294" max="1294" width="11.42578125" customWidth="1"/>
    <col min="1295" max="1295" width="11.5703125" bestFit="1" customWidth="1"/>
    <col min="1537" max="1537" width="16.42578125" bestFit="1" customWidth="1"/>
    <col min="1538" max="1538" width="25.85546875" bestFit="1" customWidth="1"/>
    <col min="1539" max="1539" width="15.42578125" bestFit="1" customWidth="1"/>
    <col min="1540" max="1540" width="22.42578125" bestFit="1" customWidth="1"/>
    <col min="1541" max="1541" width="11.5703125" customWidth="1"/>
    <col min="1542" max="1542" width="12.7109375" bestFit="1" customWidth="1"/>
    <col min="1543" max="1543" width="19.42578125" bestFit="1" customWidth="1"/>
    <col min="1544" max="1544" width="11.85546875" bestFit="1" customWidth="1"/>
    <col min="1545" max="1545" width="11.42578125" customWidth="1"/>
    <col min="1546" max="1546" width="18.140625" bestFit="1" customWidth="1"/>
    <col min="1547" max="1547" width="15.42578125" bestFit="1" customWidth="1"/>
    <col min="1548" max="1548" width="22.42578125" bestFit="1" customWidth="1"/>
    <col min="1549" max="1549" width="13" bestFit="1" customWidth="1"/>
    <col min="1550" max="1550" width="11.42578125" customWidth="1"/>
    <col min="1551" max="1551" width="11.5703125" bestFit="1" customWidth="1"/>
    <col min="1793" max="1793" width="16.42578125" bestFit="1" customWidth="1"/>
    <col min="1794" max="1794" width="25.85546875" bestFit="1" customWidth="1"/>
    <col min="1795" max="1795" width="15.42578125" bestFit="1" customWidth="1"/>
    <col min="1796" max="1796" width="22.42578125" bestFit="1" customWidth="1"/>
    <col min="1797" max="1797" width="11.5703125" customWidth="1"/>
    <col min="1798" max="1798" width="12.7109375" bestFit="1" customWidth="1"/>
    <col min="1799" max="1799" width="19.42578125" bestFit="1" customWidth="1"/>
    <col min="1800" max="1800" width="11.85546875" bestFit="1" customWidth="1"/>
    <col min="1801" max="1801" width="11.42578125" customWidth="1"/>
    <col min="1802" max="1802" width="18.140625" bestFit="1" customWidth="1"/>
    <col min="1803" max="1803" width="15.42578125" bestFit="1" customWidth="1"/>
    <col min="1804" max="1804" width="22.42578125" bestFit="1" customWidth="1"/>
    <col min="1805" max="1805" width="13" bestFit="1" customWidth="1"/>
    <col min="1806" max="1806" width="11.42578125" customWidth="1"/>
    <col min="1807" max="1807" width="11.5703125" bestFit="1" customWidth="1"/>
    <col min="2049" max="2049" width="16.42578125" bestFit="1" customWidth="1"/>
    <col min="2050" max="2050" width="25.85546875" bestFit="1" customWidth="1"/>
    <col min="2051" max="2051" width="15.42578125" bestFit="1" customWidth="1"/>
    <col min="2052" max="2052" width="22.42578125" bestFit="1" customWidth="1"/>
    <col min="2053" max="2053" width="11.5703125" customWidth="1"/>
    <col min="2054" max="2054" width="12.7109375" bestFit="1" customWidth="1"/>
    <col min="2055" max="2055" width="19.42578125" bestFit="1" customWidth="1"/>
    <col min="2056" max="2056" width="11.85546875" bestFit="1" customWidth="1"/>
    <col min="2057" max="2057" width="11.42578125" customWidth="1"/>
    <col min="2058" max="2058" width="18.140625" bestFit="1" customWidth="1"/>
    <col min="2059" max="2059" width="15.42578125" bestFit="1" customWidth="1"/>
    <col min="2060" max="2060" width="22.42578125" bestFit="1" customWidth="1"/>
    <col min="2061" max="2061" width="13" bestFit="1" customWidth="1"/>
    <col min="2062" max="2062" width="11.42578125" customWidth="1"/>
    <col min="2063" max="2063" width="11.5703125" bestFit="1" customWidth="1"/>
    <col min="2305" max="2305" width="16.42578125" bestFit="1" customWidth="1"/>
    <col min="2306" max="2306" width="25.85546875" bestFit="1" customWidth="1"/>
    <col min="2307" max="2307" width="15.42578125" bestFit="1" customWidth="1"/>
    <col min="2308" max="2308" width="22.42578125" bestFit="1" customWidth="1"/>
    <col min="2309" max="2309" width="11.5703125" customWidth="1"/>
    <col min="2310" max="2310" width="12.7109375" bestFit="1" customWidth="1"/>
    <col min="2311" max="2311" width="19.42578125" bestFit="1" customWidth="1"/>
    <col min="2312" max="2312" width="11.85546875" bestFit="1" customWidth="1"/>
    <col min="2313" max="2313" width="11.42578125" customWidth="1"/>
    <col min="2314" max="2314" width="18.140625" bestFit="1" customWidth="1"/>
    <col min="2315" max="2315" width="15.42578125" bestFit="1" customWidth="1"/>
    <col min="2316" max="2316" width="22.42578125" bestFit="1" customWidth="1"/>
    <col min="2317" max="2317" width="13" bestFit="1" customWidth="1"/>
    <col min="2318" max="2318" width="11.42578125" customWidth="1"/>
    <col min="2319" max="2319" width="11.5703125" bestFit="1" customWidth="1"/>
    <col min="2561" max="2561" width="16.42578125" bestFit="1" customWidth="1"/>
    <col min="2562" max="2562" width="25.85546875" bestFit="1" customWidth="1"/>
    <col min="2563" max="2563" width="15.42578125" bestFit="1" customWidth="1"/>
    <col min="2564" max="2564" width="22.42578125" bestFit="1" customWidth="1"/>
    <col min="2565" max="2565" width="11.5703125" customWidth="1"/>
    <col min="2566" max="2566" width="12.7109375" bestFit="1" customWidth="1"/>
    <col min="2567" max="2567" width="19.42578125" bestFit="1" customWidth="1"/>
    <col min="2568" max="2568" width="11.85546875" bestFit="1" customWidth="1"/>
    <col min="2569" max="2569" width="11.42578125" customWidth="1"/>
    <col min="2570" max="2570" width="18.140625" bestFit="1" customWidth="1"/>
    <col min="2571" max="2571" width="15.42578125" bestFit="1" customWidth="1"/>
    <col min="2572" max="2572" width="22.42578125" bestFit="1" customWidth="1"/>
    <col min="2573" max="2573" width="13" bestFit="1" customWidth="1"/>
    <col min="2574" max="2574" width="11.42578125" customWidth="1"/>
    <col min="2575" max="2575" width="11.5703125" bestFit="1" customWidth="1"/>
    <col min="2817" max="2817" width="16.42578125" bestFit="1" customWidth="1"/>
    <col min="2818" max="2818" width="25.85546875" bestFit="1" customWidth="1"/>
    <col min="2819" max="2819" width="15.42578125" bestFit="1" customWidth="1"/>
    <col min="2820" max="2820" width="22.42578125" bestFit="1" customWidth="1"/>
    <col min="2821" max="2821" width="11.5703125" customWidth="1"/>
    <col min="2822" max="2822" width="12.7109375" bestFit="1" customWidth="1"/>
    <col min="2823" max="2823" width="19.42578125" bestFit="1" customWidth="1"/>
    <col min="2824" max="2824" width="11.85546875" bestFit="1" customWidth="1"/>
    <col min="2825" max="2825" width="11.42578125" customWidth="1"/>
    <col min="2826" max="2826" width="18.140625" bestFit="1" customWidth="1"/>
    <col min="2827" max="2827" width="15.42578125" bestFit="1" customWidth="1"/>
    <col min="2828" max="2828" width="22.42578125" bestFit="1" customWidth="1"/>
    <col min="2829" max="2829" width="13" bestFit="1" customWidth="1"/>
    <col min="2830" max="2830" width="11.42578125" customWidth="1"/>
    <col min="2831" max="2831" width="11.5703125" bestFit="1" customWidth="1"/>
    <col min="3073" max="3073" width="16.42578125" bestFit="1" customWidth="1"/>
    <col min="3074" max="3074" width="25.85546875" bestFit="1" customWidth="1"/>
    <col min="3075" max="3075" width="15.42578125" bestFit="1" customWidth="1"/>
    <col min="3076" max="3076" width="22.42578125" bestFit="1" customWidth="1"/>
    <col min="3077" max="3077" width="11.5703125" customWidth="1"/>
    <col min="3078" max="3078" width="12.7109375" bestFit="1" customWidth="1"/>
    <col min="3079" max="3079" width="19.42578125" bestFit="1" customWidth="1"/>
    <col min="3080" max="3080" width="11.85546875" bestFit="1" customWidth="1"/>
    <col min="3081" max="3081" width="11.42578125" customWidth="1"/>
    <col min="3082" max="3082" width="18.140625" bestFit="1" customWidth="1"/>
    <col min="3083" max="3083" width="15.42578125" bestFit="1" customWidth="1"/>
    <col min="3084" max="3084" width="22.42578125" bestFit="1" customWidth="1"/>
    <col min="3085" max="3085" width="13" bestFit="1" customWidth="1"/>
    <col min="3086" max="3086" width="11.42578125" customWidth="1"/>
    <col min="3087" max="3087" width="11.5703125" bestFit="1" customWidth="1"/>
    <col min="3329" max="3329" width="16.42578125" bestFit="1" customWidth="1"/>
    <col min="3330" max="3330" width="25.85546875" bestFit="1" customWidth="1"/>
    <col min="3331" max="3331" width="15.42578125" bestFit="1" customWidth="1"/>
    <col min="3332" max="3332" width="22.42578125" bestFit="1" customWidth="1"/>
    <col min="3333" max="3333" width="11.5703125" customWidth="1"/>
    <col min="3334" max="3334" width="12.7109375" bestFit="1" customWidth="1"/>
    <col min="3335" max="3335" width="19.42578125" bestFit="1" customWidth="1"/>
    <col min="3336" max="3336" width="11.85546875" bestFit="1" customWidth="1"/>
    <col min="3337" max="3337" width="11.42578125" customWidth="1"/>
    <col min="3338" max="3338" width="18.140625" bestFit="1" customWidth="1"/>
    <col min="3339" max="3339" width="15.42578125" bestFit="1" customWidth="1"/>
    <col min="3340" max="3340" width="22.42578125" bestFit="1" customWidth="1"/>
    <col min="3341" max="3341" width="13" bestFit="1" customWidth="1"/>
    <col min="3342" max="3342" width="11.42578125" customWidth="1"/>
    <col min="3343" max="3343" width="11.5703125" bestFit="1" customWidth="1"/>
    <col min="3585" max="3585" width="16.42578125" bestFit="1" customWidth="1"/>
    <col min="3586" max="3586" width="25.85546875" bestFit="1" customWidth="1"/>
    <col min="3587" max="3587" width="15.42578125" bestFit="1" customWidth="1"/>
    <col min="3588" max="3588" width="22.42578125" bestFit="1" customWidth="1"/>
    <col min="3589" max="3589" width="11.5703125" customWidth="1"/>
    <col min="3590" max="3590" width="12.7109375" bestFit="1" customWidth="1"/>
    <col min="3591" max="3591" width="19.42578125" bestFit="1" customWidth="1"/>
    <col min="3592" max="3592" width="11.85546875" bestFit="1" customWidth="1"/>
    <col min="3593" max="3593" width="11.42578125" customWidth="1"/>
    <col min="3594" max="3594" width="18.140625" bestFit="1" customWidth="1"/>
    <col min="3595" max="3595" width="15.42578125" bestFit="1" customWidth="1"/>
    <col min="3596" max="3596" width="22.42578125" bestFit="1" customWidth="1"/>
    <col min="3597" max="3597" width="13" bestFit="1" customWidth="1"/>
    <col min="3598" max="3598" width="11.42578125" customWidth="1"/>
    <col min="3599" max="3599" width="11.5703125" bestFit="1" customWidth="1"/>
    <col min="3841" max="3841" width="16.42578125" bestFit="1" customWidth="1"/>
    <col min="3842" max="3842" width="25.85546875" bestFit="1" customWidth="1"/>
    <col min="3843" max="3843" width="15.42578125" bestFit="1" customWidth="1"/>
    <col min="3844" max="3844" width="22.42578125" bestFit="1" customWidth="1"/>
    <col min="3845" max="3845" width="11.5703125" customWidth="1"/>
    <col min="3846" max="3846" width="12.7109375" bestFit="1" customWidth="1"/>
    <col min="3847" max="3847" width="19.42578125" bestFit="1" customWidth="1"/>
    <col min="3848" max="3848" width="11.85546875" bestFit="1" customWidth="1"/>
    <col min="3849" max="3849" width="11.42578125" customWidth="1"/>
    <col min="3850" max="3850" width="18.140625" bestFit="1" customWidth="1"/>
    <col min="3851" max="3851" width="15.42578125" bestFit="1" customWidth="1"/>
    <col min="3852" max="3852" width="22.42578125" bestFit="1" customWidth="1"/>
    <col min="3853" max="3853" width="13" bestFit="1" customWidth="1"/>
    <col min="3854" max="3854" width="11.42578125" customWidth="1"/>
    <col min="3855" max="3855" width="11.5703125" bestFit="1" customWidth="1"/>
    <col min="4097" max="4097" width="16.42578125" bestFit="1" customWidth="1"/>
    <col min="4098" max="4098" width="25.85546875" bestFit="1" customWidth="1"/>
    <col min="4099" max="4099" width="15.42578125" bestFit="1" customWidth="1"/>
    <col min="4100" max="4100" width="22.42578125" bestFit="1" customWidth="1"/>
    <col min="4101" max="4101" width="11.5703125" customWidth="1"/>
    <col min="4102" max="4102" width="12.7109375" bestFit="1" customWidth="1"/>
    <col min="4103" max="4103" width="19.42578125" bestFit="1" customWidth="1"/>
    <col min="4104" max="4104" width="11.85546875" bestFit="1" customWidth="1"/>
    <col min="4105" max="4105" width="11.42578125" customWidth="1"/>
    <col min="4106" max="4106" width="18.140625" bestFit="1" customWidth="1"/>
    <col min="4107" max="4107" width="15.42578125" bestFit="1" customWidth="1"/>
    <col min="4108" max="4108" width="22.42578125" bestFit="1" customWidth="1"/>
    <col min="4109" max="4109" width="13" bestFit="1" customWidth="1"/>
    <col min="4110" max="4110" width="11.42578125" customWidth="1"/>
    <col min="4111" max="4111" width="11.5703125" bestFit="1" customWidth="1"/>
    <col min="4353" max="4353" width="16.42578125" bestFit="1" customWidth="1"/>
    <col min="4354" max="4354" width="25.85546875" bestFit="1" customWidth="1"/>
    <col min="4355" max="4355" width="15.42578125" bestFit="1" customWidth="1"/>
    <col min="4356" max="4356" width="22.42578125" bestFit="1" customWidth="1"/>
    <col min="4357" max="4357" width="11.5703125" customWidth="1"/>
    <col min="4358" max="4358" width="12.7109375" bestFit="1" customWidth="1"/>
    <col min="4359" max="4359" width="19.42578125" bestFit="1" customWidth="1"/>
    <col min="4360" max="4360" width="11.85546875" bestFit="1" customWidth="1"/>
    <col min="4361" max="4361" width="11.42578125" customWidth="1"/>
    <col min="4362" max="4362" width="18.140625" bestFit="1" customWidth="1"/>
    <col min="4363" max="4363" width="15.42578125" bestFit="1" customWidth="1"/>
    <col min="4364" max="4364" width="22.42578125" bestFit="1" customWidth="1"/>
    <col min="4365" max="4365" width="13" bestFit="1" customWidth="1"/>
    <col min="4366" max="4366" width="11.42578125" customWidth="1"/>
    <col min="4367" max="4367" width="11.5703125" bestFit="1" customWidth="1"/>
    <col min="4609" max="4609" width="16.42578125" bestFit="1" customWidth="1"/>
    <col min="4610" max="4610" width="25.85546875" bestFit="1" customWidth="1"/>
    <col min="4611" max="4611" width="15.42578125" bestFit="1" customWidth="1"/>
    <col min="4612" max="4612" width="22.42578125" bestFit="1" customWidth="1"/>
    <col min="4613" max="4613" width="11.5703125" customWidth="1"/>
    <col min="4614" max="4614" width="12.7109375" bestFit="1" customWidth="1"/>
    <col min="4615" max="4615" width="19.42578125" bestFit="1" customWidth="1"/>
    <col min="4616" max="4616" width="11.85546875" bestFit="1" customWidth="1"/>
    <col min="4617" max="4617" width="11.42578125" customWidth="1"/>
    <col min="4618" max="4618" width="18.140625" bestFit="1" customWidth="1"/>
    <col min="4619" max="4619" width="15.42578125" bestFit="1" customWidth="1"/>
    <col min="4620" max="4620" width="22.42578125" bestFit="1" customWidth="1"/>
    <col min="4621" max="4621" width="13" bestFit="1" customWidth="1"/>
    <col min="4622" max="4622" width="11.42578125" customWidth="1"/>
    <col min="4623" max="4623" width="11.5703125" bestFit="1" customWidth="1"/>
    <col min="4865" max="4865" width="16.42578125" bestFit="1" customWidth="1"/>
    <col min="4866" max="4866" width="25.85546875" bestFit="1" customWidth="1"/>
    <col min="4867" max="4867" width="15.42578125" bestFit="1" customWidth="1"/>
    <col min="4868" max="4868" width="22.42578125" bestFit="1" customWidth="1"/>
    <col min="4869" max="4869" width="11.5703125" customWidth="1"/>
    <col min="4870" max="4870" width="12.7109375" bestFit="1" customWidth="1"/>
    <col min="4871" max="4871" width="19.42578125" bestFit="1" customWidth="1"/>
    <col min="4872" max="4872" width="11.85546875" bestFit="1" customWidth="1"/>
    <col min="4873" max="4873" width="11.42578125" customWidth="1"/>
    <col min="4874" max="4874" width="18.140625" bestFit="1" customWidth="1"/>
    <col min="4875" max="4875" width="15.42578125" bestFit="1" customWidth="1"/>
    <col min="4876" max="4876" width="22.42578125" bestFit="1" customWidth="1"/>
    <col min="4877" max="4877" width="13" bestFit="1" customWidth="1"/>
    <col min="4878" max="4878" width="11.42578125" customWidth="1"/>
    <col min="4879" max="4879" width="11.5703125" bestFit="1" customWidth="1"/>
    <col min="5121" max="5121" width="16.42578125" bestFit="1" customWidth="1"/>
    <col min="5122" max="5122" width="25.85546875" bestFit="1" customWidth="1"/>
    <col min="5123" max="5123" width="15.42578125" bestFit="1" customWidth="1"/>
    <col min="5124" max="5124" width="22.42578125" bestFit="1" customWidth="1"/>
    <col min="5125" max="5125" width="11.5703125" customWidth="1"/>
    <col min="5126" max="5126" width="12.7109375" bestFit="1" customWidth="1"/>
    <col min="5127" max="5127" width="19.42578125" bestFit="1" customWidth="1"/>
    <col min="5128" max="5128" width="11.85546875" bestFit="1" customWidth="1"/>
    <col min="5129" max="5129" width="11.42578125" customWidth="1"/>
    <col min="5130" max="5130" width="18.140625" bestFit="1" customWidth="1"/>
    <col min="5131" max="5131" width="15.42578125" bestFit="1" customWidth="1"/>
    <col min="5132" max="5132" width="22.42578125" bestFit="1" customWidth="1"/>
    <col min="5133" max="5133" width="13" bestFit="1" customWidth="1"/>
    <col min="5134" max="5134" width="11.42578125" customWidth="1"/>
    <col min="5135" max="5135" width="11.5703125" bestFit="1" customWidth="1"/>
    <col min="5377" max="5377" width="16.42578125" bestFit="1" customWidth="1"/>
    <col min="5378" max="5378" width="25.85546875" bestFit="1" customWidth="1"/>
    <col min="5379" max="5379" width="15.42578125" bestFit="1" customWidth="1"/>
    <col min="5380" max="5380" width="22.42578125" bestFit="1" customWidth="1"/>
    <col min="5381" max="5381" width="11.5703125" customWidth="1"/>
    <col min="5382" max="5382" width="12.7109375" bestFit="1" customWidth="1"/>
    <col min="5383" max="5383" width="19.42578125" bestFit="1" customWidth="1"/>
    <col min="5384" max="5384" width="11.85546875" bestFit="1" customWidth="1"/>
    <col min="5385" max="5385" width="11.42578125" customWidth="1"/>
    <col min="5386" max="5386" width="18.140625" bestFit="1" customWidth="1"/>
    <col min="5387" max="5387" width="15.42578125" bestFit="1" customWidth="1"/>
    <col min="5388" max="5388" width="22.42578125" bestFit="1" customWidth="1"/>
    <col min="5389" max="5389" width="13" bestFit="1" customWidth="1"/>
    <col min="5390" max="5390" width="11.42578125" customWidth="1"/>
    <col min="5391" max="5391" width="11.5703125" bestFit="1" customWidth="1"/>
    <col min="5633" max="5633" width="16.42578125" bestFit="1" customWidth="1"/>
    <col min="5634" max="5634" width="25.85546875" bestFit="1" customWidth="1"/>
    <col min="5635" max="5635" width="15.42578125" bestFit="1" customWidth="1"/>
    <col min="5636" max="5636" width="22.42578125" bestFit="1" customWidth="1"/>
    <col min="5637" max="5637" width="11.5703125" customWidth="1"/>
    <col min="5638" max="5638" width="12.7109375" bestFit="1" customWidth="1"/>
    <col min="5639" max="5639" width="19.42578125" bestFit="1" customWidth="1"/>
    <col min="5640" max="5640" width="11.85546875" bestFit="1" customWidth="1"/>
    <col min="5641" max="5641" width="11.42578125" customWidth="1"/>
    <col min="5642" max="5642" width="18.140625" bestFit="1" customWidth="1"/>
    <col min="5643" max="5643" width="15.42578125" bestFit="1" customWidth="1"/>
    <col min="5644" max="5644" width="22.42578125" bestFit="1" customWidth="1"/>
    <col min="5645" max="5645" width="13" bestFit="1" customWidth="1"/>
    <col min="5646" max="5646" width="11.42578125" customWidth="1"/>
    <col min="5647" max="5647" width="11.5703125" bestFit="1" customWidth="1"/>
    <col min="5889" max="5889" width="16.42578125" bestFit="1" customWidth="1"/>
    <col min="5890" max="5890" width="25.85546875" bestFit="1" customWidth="1"/>
    <col min="5891" max="5891" width="15.42578125" bestFit="1" customWidth="1"/>
    <col min="5892" max="5892" width="22.42578125" bestFit="1" customWidth="1"/>
    <col min="5893" max="5893" width="11.5703125" customWidth="1"/>
    <col min="5894" max="5894" width="12.7109375" bestFit="1" customWidth="1"/>
    <col min="5895" max="5895" width="19.42578125" bestFit="1" customWidth="1"/>
    <col min="5896" max="5896" width="11.85546875" bestFit="1" customWidth="1"/>
    <col min="5897" max="5897" width="11.42578125" customWidth="1"/>
    <col min="5898" max="5898" width="18.140625" bestFit="1" customWidth="1"/>
    <col min="5899" max="5899" width="15.42578125" bestFit="1" customWidth="1"/>
    <col min="5900" max="5900" width="22.42578125" bestFit="1" customWidth="1"/>
    <col min="5901" max="5901" width="13" bestFit="1" customWidth="1"/>
    <col min="5902" max="5902" width="11.42578125" customWidth="1"/>
    <col min="5903" max="5903" width="11.5703125" bestFit="1" customWidth="1"/>
    <col min="6145" max="6145" width="16.42578125" bestFit="1" customWidth="1"/>
    <col min="6146" max="6146" width="25.85546875" bestFit="1" customWidth="1"/>
    <col min="6147" max="6147" width="15.42578125" bestFit="1" customWidth="1"/>
    <col min="6148" max="6148" width="22.42578125" bestFit="1" customWidth="1"/>
    <col min="6149" max="6149" width="11.5703125" customWidth="1"/>
    <col min="6150" max="6150" width="12.7109375" bestFit="1" customWidth="1"/>
    <col min="6151" max="6151" width="19.42578125" bestFit="1" customWidth="1"/>
    <col min="6152" max="6152" width="11.85546875" bestFit="1" customWidth="1"/>
    <col min="6153" max="6153" width="11.42578125" customWidth="1"/>
    <col min="6154" max="6154" width="18.140625" bestFit="1" customWidth="1"/>
    <col min="6155" max="6155" width="15.42578125" bestFit="1" customWidth="1"/>
    <col min="6156" max="6156" width="22.42578125" bestFit="1" customWidth="1"/>
    <col min="6157" max="6157" width="13" bestFit="1" customWidth="1"/>
    <col min="6158" max="6158" width="11.42578125" customWidth="1"/>
    <col min="6159" max="6159" width="11.5703125" bestFit="1" customWidth="1"/>
    <col min="6401" max="6401" width="16.42578125" bestFit="1" customWidth="1"/>
    <col min="6402" max="6402" width="25.85546875" bestFit="1" customWidth="1"/>
    <col min="6403" max="6403" width="15.42578125" bestFit="1" customWidth="1"/>
    <col min="6404" max="6404" width="22.42578125" bestFit="1" customWidth="1"/>
    <col min="6405" max="6405" width="11.5703125" customWidth="1"/>
    <col min="6406" max="6406" width="12.7109375" bestFit="1" customWidth="1"/>
    <col min="6407" max="6407" width="19.42578125" bestFit="1" customWidth="1"/>
    <col min="6408" max="6408" width="11.85546875" bestFit="1" customWidth="1"/>
    <col min="6409" max="6409" width="11.42578125" customWidth="1"/>
    <col min="6410" max="6410" width="18.140625" bestFit="1" customWidth="1"/>
    <col min="6411" max="6411" width="15.42578125" bestFit="1" customWidth="1"/>
    <col min="6412" max="6412" width="22.42578125" bestFit="1" customWidth="1"/>
    <col min="6413" max="6413" width="13" bestFit="1" customWidth="1"/>
    <col min="6414" max="6414" width="11.42578125" customWidth="1"/>
    <col min="6415" max="6415" width="11.5703125" bestFit="1" customWidth="1"/>
    <col min="6657" max="6657" width="16.42578125" bestFit="1" customWidth="1"/>
    <col min="6658" max="6658" width="25.85546875" bestFit="1" customWidth="1"/>
    <col min="6659" max="6659" width="15.42578125" bestFit="1" customWidth="1"/>
    <col min="6660" max="6660" width="22.42578125" bestFit="1" customWidth="1"/>
    <col min="6661" max="6661" width="11.5703125" customWidth="1"/>
    <col min="6662" max="6662" width="12.7109375" bestFit="1" customWidth="1"/>
    <col min="6663" max="6663" width="19.42578125" bestFit="1" customWidth="1"/>
    <col min="6664" max="6664" width="11.85546875" bestFit="1" customWidth="1"/>
    <col min="6665" max="6665" width="11.42578125" customWidth="1"/>
    <col min="6666" max="6666" width="18.140625" bestFit="1" customWidth="1"/>
    <col min="6667" max="6667" width="15.42578125" bestFit="1" customWidth="1"/>
    <col min="6668" max="6668" width="22.42578125" bestFit="1" customWidth="1"/>
    <col min="6669" max="6669" width="13" bestFit="1" customWidth="1"/>
    <col min="6670" max="6670" width="11.42578125" customWidth="1"/>
    <col min="6671" max="6671" width="11.5703125" bestFit="1" customWidth="1"/>
    <col min="6913" max="6913" width="16.42578125" bestFit="1" customWidth="1"/>
    <col min="6914" max="6914" width="25.85546875" bestFit="1" customWidth="1"/>
    <col min="6915" max="6915" width="15.42578125" bestFit="1" customWidth="1"/>
    <col min="6916" max="6916" width="22.42578125" bestFit="1" customWidth="1"/>
    <col min="6917" max="6917" width="11.5703125" customWidth="1"/>
    <col min="6918" max="6918" width="12.7109375" bestFit="1" customWidth="1"/>
    <col min="6919" max="6919" width="19.42578125" bestFit="1" customWidth="1"/>
    <col min="6920" max="6920" width="11.85546875" bestFit="1" customWidth="1"/>
    <col min="6921" max="6921" width="11.42578125" customWidth="1"/>
    <col min="6922" max="6922" width="18.140625" bestFit="1" customWidth="1"/>
    <col min="6923" max="6923" width="15.42578125" bestFit="1" customWidth="1"/>
    <col min="6924" max="6924" width="22.42578125" bestFit="1" customWidth="1"/>
    <col min="6925" max="6925" width="13" bestFit="1" customWidth="1"/>
    <col min="6926" max="6926" width="11.42578125" customWidth="1"/>
    <col min="6927" max="6927" width="11.5703125" bestFit="1" customWidth="1"/>
    <col min="7169" max="7169" width="16.42578125" bestFit="1" customWidth="1"/>
    <col min="7170" max="7170" width="25.85546875" bestFit="1" customWidth="1"/>
    <col min="7171" max="7171" width="15.42578125" bestFit="1" customWidth="1"/>
    <col min="7172" max="7172" width="22.42578125" bestFit="1" customWidth="1"/>
    <col min="7173" max="7173" width="11.5703125" customWidth="1"/>
    <col min="7174" max="7174" width="12.7109375" bestFit="1" customWidth="1"/>
    <col min="7175" max="7175" width="19.42578125" bestFit="1" customWidth="1"/>
    <col min="7176" max="7176" width="11.85546875" bestFit="1" customWidth="1"/>
    <col min="7177" max="7177" width="11.42578125" customWidth="1"/>
    <col min="7178" max="7178" width="18.140625" bestFit="1" customWidth="1"/>
    <col min="7179" max="7179" width="15.42578125" bestFit="1" customWidth="1"/>
    <col min="7180" max="7180" width="22.42578125" bestFit="1" customWidth="1"/>
    <col min="7181" max="7181" width="13" bestFit="1" customWidth="1"/>
    <col min="7182" max="7182" width="11.42578125" customWidth="1"/>
    <col min="7183" max="7183" width="11.5703125" bestFit="1" customWidth="1"/>
    <col min="7425" max="7425" width="16.42578125" bestFit="1" customWidth="1"/>
    <col min="7426" max="7426" width="25.85546875" bestFit="1" customWidth="1"/>
    <col min="7427" max="7427" width="15.42578125" bestFit="1" customWidth="1"/>
    <col min="7428" max="7428" width="22.42578125" bestFit="1" customWidth="1"/>
    <col min="7429" max="7429" width="11.5703125" customWidth="1"/>
    <col min="7430" max="7430" width="12.7109375" bestFit="1" customWidth="1"/>
    <col min="7431" max="7431" width="19.42578125" bestFit="1" customWidth="1"/>
    <col min="7432" max="7432" width="11.85546875" bestFit="1" customWidth="1"/>
    <col min="7433" max="7433" width="11.42578125" customWidth="1"/>
    <col min="7434" max="7434" width="18.140625" bestFit="1" customWidth="1"/>
    <col min="7435" max="7435" width="15.42578125" bestFit="1" customWidth="1"/>
    <col min="7436" max="7436" width="22.42578125" bestFit="1" customWidth="1"/>
    <col min="7437" max="7437" width="13" bestFit="1" customWidth="1"/>
    <col min="7438" max="7438" width="11.42578125" customWidth="1"/>
    <col min="7439" max="7439" width="11.5703125" bestFit="1" customWidth="1"/>
    <col min="7681" max="7681" width="16.42578125" bestFit="1" customWidth="1"/>
    <col min="7682" max="7682" width="25.85546875" bestFit="1" customWidth="1"/>
    <col min="7683" max="7683" width="15.42578125" bestFit="1" customWidth="1"/>
    <col min="7684" max="7684" width="22.42578125" bestFit="1" customWidth="1"/>
    <col min="7685" max="7685" width="11.5703125" customWidth="1"/>
    <col min="7686" max="7686" width="12.7109375" bestFit="1" customWidth="1"/>
    <col min="7687" max="7687" width="19.42578125" bestFit="1" customWidth="1"/>
    <col min="7688" max="7688" width="11.85546875" bestFit="1" customWidth="1"/>
    <col min="7689" max="7689" width="11.42578125" customWidth="1"/>
    <col min="7690" max="7690" width="18.140625" bestFit="1" customWidth="1"/>
    <col min="7691" max="7691" width="15.42578125" bestFit="1" customWidth="1"/>
    <col min="7692" max="7692" width="22.42578125" bestFit="1" customWidth="1"/>
    <col min="7693" max="7693" width="13" bestFit="1" customWidth="1"/>
    <col min="7694" max="7694" width="11.42578125" customWidth="1"/>
    <col min="7695" max="7695" width="11.5703125" bestFit="1" customWidth="1"/>
    <col min="7937" max="7937" width="16.42578125" bestFit="1" customWidth="1"/>
    <col min="7938" max="7938" width="25.85546875" bestFit="1" customWidth="1"/>
    <col min="7939" max="7939" width="15.42578125" bestFit="1" customWidth="1"/>
    <col min="7940" max="7940" width="22.42578125" bestFit="1" customWidth="1"/>
    <col min="7941" max="7941" width="11.5703125" customWidth="1"/>
    <col min="7942" max="7942" width="12.7109375" bestFit="1" customWidth="1"/>
    <col min="7943" max="7943" width="19.42578125" bestFit="1" customWidth="1"/>
    <col min="7944" max="7944" width="11.85546875" bestFit="1" customWidth="1"/>
    <col min="7945" max="7945" width="11.42578125" customWidth="1"/>
    <col min="7946" max="7946" width="18.140625" bestFit="1" customWidth="1"/>
    <col min="7947" max="7947" width="15.42578125" bestFit="1" customWidth="1"/>
    <col min="7948" max="7948" width="22.42578125" bestFit="1" customWidth="1"/>
    <col min="7949" max="7949" width="13" bestFit="1" customWidth="1"/>
    <col min="7950" max="7950" width="11.42578125" customWidth="1"/>
    <col min="7951" max="7951" width="11.5703125" bestFit="1" customWidth="1"/>
    <col min="8193" max="8193" width="16.42578125" bestFit="1" customWidth="1"/>
    <col min="8194" max="8194" width="25.85546875" bestFit="1" customWidth="1"/>
    <col min="8195" max="8195" width="15.42578125" bestFit="1" customWidth="1"/>
    <col min="8196" max="8196" width="22.42578125" bestFit="1" customWidth="1"/>
    <col min="8197" max="8197" width="11.5703125" customWidth="1"/>
    <col min="8198" max="8198" width="12.7109375" bestFit="1" customWidth="1"/>
    <col min="8199" max="8199" width="19.42578125" bestFit="1" customWidth="1"/>
    <col min="8200" max="8200" width="11.85546875" bestFit="1" customWidth="1"/>
    <col min="8201" max="8201" width="11.42578125" customWidth="1"/>
    <col min="8202" max="8202" width="18.140625" bestFit="1" customWidth="1"/>
    <col min="8203" max="8203" width="15.42578125" bestFit="1" customWidth="1"/>
    <col min="8204" max="8204" width="22.42578125" bestFit="1" customWidth="1"/>
    <col min="8205" max="8205" width="13" bestFit="1" customWidth="1"/>
    <col min="8206" max="8206" width="11.42578125" customWidth="1"/>
    <col min="8207" max="8207" width="11.5703125" bestFit="1" customWidth="1"/>
    <col min="8449" max="8449" width="16.42578125" bestFit="1" customWidth="1"/>
    <col min="8450" max="8450" width="25.85546875" bestFit="1" customWidth="1"/>
    <col min="8451" max="8451" width="15.42578125" bestFit="1" customWidth="1"/>
    <col min="8452" max="8452" width="22.42578125" bestFit="1" customWidth="1"/>
    <col min="8453" max="8453" width="11.5703125" customWidth="1"/>
    <col min="8454" max="8454" width="12.7109375" bestFit="1" customWidth="1"/>
    <col min="8455" max="8455" width="19.42578125" bestFit="1" customWidth="1"/>
    <col min="8456" max="8456" width="11.85546875" bestFit="1" customWidth="1"/>
    <col min="8457" max="8457" width="11.42578125" customWidth="1"/>
    <col min="8458" max="8458" width="18.140625" bestFit="1" customWidth="1"/>
    <col min="8459" max="8459" width="15.42578125" bestFit="1" customWidth="1"/>
    <col min="8460" max="8460" width="22.42578125" bestFit="1" customWidth="1"/>
    <col min="8461" max="8461" width="13" bestFit="1" customWidth="1"/>
    <col min="8462" max="8462" width="11.42578125" customWidth="1"/>
    <col min="8463" max="8463" width="11.5703125" bestFit="1" customWidth="1"/>
    <col min="8705" max="8705" width="16.42578125" bestFit="1" customWidth="1"/>
    <col min="8706" max="8706" width="25.85546875" bestFit="1" customWidth="1"/>
    <col min="8707" max="8707" width="15.42578125" bestFit="1" customWidth="1"/>
    <col min="8708" max="8708" width="22.42578125" bestFit="1" customWidth="1"/>
    <col min="8709" max="8709" width="11.5703125" customWidth="1"/>
    <col min="8710" max="8710" width="12.7109375" bestFit="1" customWidth="1"/>
    <col min="8711" max="8711" width="19.42578125" bestFit="1" customWidth="1"/>
    <col min="8712" max="8712" width="11.85546875" bestFit="1" customWidth="1"/>
    <col min="8713" max="8713" width="11.42578125" customWidth="1"/>
    <col min="8714" max="8714" width="18.140625" bestFit="1" customWidth="1"/>
    <col min="8715" max="8715" width="15.42578125" bestFit="1" customWidth="1"/>
    <col min="8716" max="8716" width="22.42578125" bestFit="1" customWidth="1"/>
    <col min="8717" max="8717" width="13" bestFit="1" customWidth="1"/>
    <col min="8718" max="8718" width="11.42578125" customWidth="1"/>
    <col min="8719" max="8719" width="11.5703125" bestFit="1" customWidth="1"/>
    <col min="8961" max="8961" width="16.42578125" bestFit="1" customWidth="1"/>
    <col min="8962" max="8962" width="25.85546875" bestFit="1" customWidth="1"/>
    <col min="8963" max="8963" width="15.42578125" bestFit="1" customWidth="1"/>
    <col min="8964" max="8964" width="22.42578125" bestFit="1" customWidth="1"/>
    <col min="8965" max="8965" width="11.5703125" customWidth="1"/>
    <col min="8966" max="8966" width="12.7109375" bestFit="1" customWidth="1"/>
    <col min="8967" max="8967" width="19.42578125" bestFit="1" customWidth="1"/>
    <col min="8968" max="8968" width="11.85546875" bestFit="1" customWidth="1"/>
    <col min="8969" max="8969" width="11.42578125" customWidth="1"/>
    <col min="8970" max="8970" width="18.140625" bestFit="1" customWidth="1"/>
    <col min="8971" max="8971" width="15.42578125" bestFit="1" customWidth="1"/>
    <col min="8972" max="8972" width="22.42578125" bestFit="1" customWidth="1"/>
    <col min="8973" max="8973" width="13" bestFit="1" customWidth="1"/>
    <col min="8974" max="8974" width="11.42578125" customWidth="1"/>
    <col min="8975" max="8975" width="11.5703125" bestFit="1" customWidth="1"/>
    <col min="9217" max="9217" width="16.42578125" bestFit="1" customWidth="1"/>
    <col min="9218" max="9218" width="25.85546875" bestFit="1" customWidth="1"/>
    <col min="9219" max="9219" width="15.42578125" bestFit="1" customWidth="1"/>
    <col min="9220" max="9220" width="22.42578125" bestFit="1" customWidth="1"/>
    <col min="9221" max="9221" width="11.5703125" customWidth="1"/>
    <col min="9222" max="9222" width="12.7109375" bestFit="1" customWidth="1"/>
    <col min="9223" max="9223" width="19.42578125" bestFit="1" customWidth="1"/>
    <col min="9224" max="9224" width="11.85546875" bestFit="1" customWidth="1"/>
    <col min="9225" max="9225" width="11.42578125" customWidth="1"/>
    <col min="9226" max="9226" width="18.140625" bestFit="1" customWidth="1"/>
    <col min="9227" max="9227" width="15.42578125" bestFit="1" customWidth="1"/>
    <col min="9228" max="9228" width="22.42578125" bestFit="1" customWidth="1"/>
    <col min="9229" max="9229" width="13" bestFit="1" customWidth="1"/>
    <col min="9230" max="9230" width="11.42578125" customWidth="1"/>
    <col min="9231" max="9231" width="11.5703125" bestFit="1" customWidth="1"/>
    <col min="9473" max="9473" width="16.42578125" bestFit="1" customWidth="1"/>
    <col min="9474" max="9474" width="25.85546875" bestFit="1" customWidth="1"/>
    <col min="9475" max="9475" width="15.42578125" bestFit="1" customWidth="1"/>
    <col min="9476" max="9476" width="22.42578125" bestFit="1" customWidth="1"/>
    <col min="9477" max="9477" width="11.5703125" customWidth="1"/>
    <col min="9478" max="9478" width="12.7109375" bestFit="1" customWidth="1"/>
    <col min="9479" max="9479" width="19.42578125" bestFit="1" customWidth="1"/>
    <col min="9480" max="9480" width="11.85546875" bestFit="1" customWidth="1"/>
    <col min="9481" max="9481" width="11.42578125" customWidth="1"/>
    <col min="9482" max="9482" width="18.140625" bestFit="1" customWidth="1"/>
    <col min="9483" max="9483" width="15.42578125" bestFit="1" customWidth="1"/>
    <col min="9484" max="9484" width="22.42578125" bestFit="1" customWidth="1"/>
    <col min="9485" max="9485" width="13" bestFit="1" customWidth="1"/>
    <col min="9486" max="9486" width="11.42578125" customWidth="1"/>
    <col min="9487" max="9487" width="11.5703125" bestFit="1" customWidth="1"/>
    <col min="9729" max="9729" width="16.42578125" bestFit="1" customWidth="1"/>
    <col min="9730" max="9730" width="25.85546875" bestFit="1" customWidth="1"/>
    <col min="9731" max="9731" width="15.42578125" bestFit="1" customWidth="1"/>
    <col min="9732" max="9732" width="22.42578125" bestFit="1" customWidth="1"/>
    <col min="9733" max="9733" width="11.5703125" customWidth="1"/>
    <col min="9734" max="9734" width="12.7109375" bestFit="1" customWidth="1"/>
    <col min="9735" max="9735" width="19.42578125" bestFit="1" customWidth="1"/>
    <col min="9736" max="9736" width="11.85546875" bestFit="1" customWidth="1"/>
    <col min="9737" max="9737" width="11.42578125" customWidth="1"/>
    <col min="9738" max="9738" width="18.140625" bestFit="1" customWidth="1"/>
    <col min="9739" max="9739" width="15.42578125" bestFit="1" customWidth="1"/>
    <col min="9740" max="9740" width="22.42578125" bestFit="1" customWidth="1"/>
    <col min="9741" max="9741" width="13" bestFit="1" customWidth="1"/>
    <col min="9742" max="9742" width="11.42578125" customWidth="1"/>
    <col min="9743" max="9743" width="11.5703125" bestFit="1" customWidth="1"/>
    <col min="9985" max="9985" width="16.42578125" bestFit="1" customWidth="1"/>
    <col min="9986" max="9986" width="25.85546875" bestFit="1" customWidth="1"/>
    <col min="9987" max="9987" width="15.42578125" bestFit="1" customWidth="1"/>
    <col min="9988" max="9988" width="22.42578125" bestFit="1" customWidth="1"/>
    <col min="9989" max="9989" width="11.5703125" customWidth="1"/>
    <col min="9990" max="9990" width="12.7109375" bestFit="1" customWidth="1"/>
    <col min="9991" max="9991" width="19.42578125" bestFit="1" customWidth="1"/>
    <col min="9992" max="9992" width="11.85546875" bestFit="1" customWidth="1"/>
    <col min="9993" max="9993" width="11.42578125" customWidth="1"/>
    <col min="9994" max="9994" width="18.140625" bestFit="1" customWidth="1"/>
    <col min="9995" max="9995" width="15.42578125" bestFit="1" customWidth="1"/>
    <col min="9996" max="9996" width="22.42578125" bestFit="1" customWidth="1"/>
    <col min="9997" max="9997" width="13" bestFit="1" customWidth="1"/>
    <col min="9998" max="9998" width="11.42578125" customWidth="1"/>
    <col min="9999" max="9999" width="11.5703125" bestFit="1" customWidth="1"/>
    <col min="10241" max="10241" width="16.42578125" bestFit="1" customWidth="1"/>
    <col min="10242" max="10242" width="25.85546875" bestFit="1" customWidth="1"/>
    <col min="10243" max="10243" width="15.42578125" bestFit="1" customWidth="1"/>
    <col min="10244" max="10244" width="22.42578125" bestFit="1" customWidth="1"/>
    <col min="10245" max="10245" width="11.5703125" customWidth="1"/>
    <col min="10246" max="10246" width="12.7109375" bestFit="1" customWidth="1"/>
    <col min="10247" max="10247" width="19.42578125" bestFit="1" customWidth="1"/>
    <col min="10248" max="10248" width="11.85546875" bestFit="1" customWidth="1"/>
    <col min="10249" max="10249" width="11.42578125" customWidth="1"/>
    <col min="10250" max="10250" width="18.140625" bestFit="1" customWidth="1"/>
    <col min="10251" max="10251" width="15.42578125" bestFit="1" customWidth="1"/>
    <col min="10252" max="10252" width="22.42578125" bestFit="1" customWidth="1"/>
    <col min="10253" max="10253" width="13" bestFit="1" customWidth="1"/>
    <col min="10254" max="10254" width="11.42578125" customWidth="1"/>
    <col min="10255" max="10255" width="11.5703125" bestFit="1" customWidth="1"/>
    <col min="10497" max="10497" width="16.42578125" bestFit="1" customWidth="1"/>
    <col min="10498" max="10498" width="25.85546875" bestFit="1" customWidth="1"/>
    <col min="10499" max="10499" width="15.42578125" bestFit="1" customWidth="1"/>
    <col min="10500" max="10500" width="22.42578125" bestFit="1" customWidth="1"/>
    <col min="10501" max="10501" width="11.5703125" customWidth="1"/>
    <col min="10502" max="10502" width="12.7109375" bestFit="1" customWidth="1"/>
    <col min="10503" max="10503" width="19.42578125" bestFit="1" customWidth="1"/>
    <col min="10504" max="10504" width="11.85546875" bestFit="1" customWidth="1"/>
    <col min="10505" max="10505" width="11.42578125" customWidth="1"/>
    <col min="10506" max="10506" width="18.140625" bestFit="1" customWidth="1"/>
    <col min="10507" max="10507" width="15.42578125" bestFit="1" customWidth="1"/>
    <col min="10508" max="10508" width="22.42578125" bestFit="1" customWidth="1"/>
    <col min="10509" max="10509" width="13" bestFit="1" customWidth="1"/>
    <col min="10510" max="10510" width="11.42578125" customWidth="1"/>
    <col min="10511" max="10511" width="11.5703125" bestFit="1" customWidth="1"/>
    <col min="10753" max="10753" width="16.42578125" bestFit="1" customWidth="1"/>
    <col min="10754" max="10754" width="25.85546875" bestFit="1" customWidth="1"/>
    <col min="10755" max="10755" width="15.42578125" bestFit="1" customWidth="1"/>
    <col min="10756" max="10756" width="22.42578125" bestFit="1" customWidth="1"/>
    <col min="10757" max="10757" width="11.5703125" customWidth="1"/>
    <col min="10758" max="10758" width="12.7109375" bestFit="1" customWidth="1"/>
    <col min="10759" max="10759" width="19.42578125" bestFit="1" customWidth="1"/>
    <col min="10760" max="10760" width="11.85546875" bestFit="1" customWidth="1"/>
    <col min="10761" max="10761" width="11.42578125" customWidth="1"/>
    <col min="10762" max="10762" width="18.140625" bestFit="1" customWidth="1"/>
    <col min="10763" max="10763" width="15.42578125" bestFit="1" customWidth="1"/>
    <col min="10764" max="10764" width="22.42578125" bestFit="1" customWidth="1"/>
    <col min="10765" max="10765" width="13" bestFit="1" customWidth="1"/>
    <col min="10766" max="10766" width="11.42578125" customWidth="1"/>
    <col min="10767" max="10767" width="11.5703125" bestFit="1" customWidth="1"/>
    <col min="11009" max="11009" width="16.42578125" bestFit="1" customWidth="1"/>
    <col min="11010" max="11010" width="25.85546875" bestFit="1" customWidth="1"/>
    <col min="11011" max="11011" width="15.42578125" bestFit="1" customWidth="1"/>
    <col min="11012" max="11012" width="22.42578125" bestFit="1" customWidth="1"/>
    <col min="11013" max="11013" width="11.5703125" customWidth="1"/>
    <col min="11014" max="11014" width="12.7109375" bestFit="1" customWidth="1"/>
    <col min="11015" max="11015" width="19.42578125" bestFit="1" customWidth="1"/>
    <col min="11016" max="11016" width="11.85546875" bestFit="1" customWidth="1"/>
    <col min="11017" max="11017" width="11.42578125" customWidth="1"/>
    <col min="11018" max="11018" width="18.140625" bestFit="1" customWidth="1"/>
    <col min="11019" max="11019" width="15.42578125" bestFit="1" customWidth="1"/>
    <col min="11020" max="11020" width="22.42578125" bestFit="1" customWidth="1"/>
    <col min="11021" max="11021" width="13" bestFit="1" customWidth="1"/>
    <col min="11022" max="11022" width="11.42578125" customWidth="1"/>
    <col min="11023" max="11023" width="11.5703125" bestFit="1" customWidth="1"/>
    <col min="11265" max="11265" width="16.42578125" bestFit="1" customWidth="1"/>
    <col min="11266" max="11266" width="25.85546875" bestFit="1" customWidth="1"/>
    <col min="11267" max="11267" width="15.42578125" bestFit="1" customWidth="1"/>
    <col min="11268" max="11268" width="22.42578125" bestFit="1" customWidth="1"/>
    <col min="11269" max="11269" width="11.5703125" customWidth="1"/>
    <col min="11270" max="11270" width="12.7109375" bestFit="1" customWidth="1"/>
    <col min="11271" max="11271" width="19.42578125" bestFit="1" customWidth="1"/>
    <col min="11272" max="11272" width="11.85546875" bestFit="1" customWidth="1"/>
    <col min="11273" max="11273" width="11.42578125" customWidth="1"/>
    <col min="11274" max="11274" width="18.140625" bestFit="1" customWidth="1"/>
    <col min="11275" max="11275" width="15.42578125" bestFit="1" customWidth="1"/>
    <col min="11276" max="11276" width="22.42578125" bestFit="1" customWidth="1"/>
    <col min="11277" max="11277" width="13" bestFit="1" customWidth="1"/>
    <col min="11278" max="11278" width="11.42578125" customWidth="1"/>
    <col min="11279" max="11279" width="11.5703125" bestFit="1" customWidth="1"/>
    <col min="11521" max="11521" width="16.42578125" bestFit="1" customWidth="1"/>
    <col min="11522" max="11522" width="25.85546875" bestFit="1" customWidth="1"/>
    <col min="11523" max="11523" width="15.42578125" bestFit="1" customWidth="1"/>
    <col min="11524" max="11524" width="22.42578125" bestFit="1" customWidth="1"/>
    <col min="11525" max="11525" width="11.5703125" customWidth="1"/>
    <col min="11526" max="11526" width="12.7109375" bestFit="1" customWidth="1"/>
    <col min="11527" max="11527" width="19.42578125" bestFit="1" customWidth="1"/>
    <col min="11528" max="11528" width="11.85546875" bestFit="1" customWidth="1"/>
    <col min="11529" max="11529" width="11.42578125" customWidth="1"/>
    <col min="11530" max="11530" width="18.140625" bestFit="1" customWidth="1"/>
    <col min="11531" max="11531" width="15.42578125" bestFit="1" customWidth="1"/>
    <col min="11532" max="11532" width="22.42578125" bestFit="1" customWidth="1"/>
    <col min="11533" max="11533" width="13" bestFit="1" customWidth="1"/>
    <col min="11534" max="11534" width="11.42578125" customWidth="1"/>
    <col min="11535" max="11535" width="11.5703125" bestFit="1" customWidth="1"/>
    <col min="11777" max="11777" width="16.42578125" bestFit="1" customWidth="1"/>
    <col min="11778" max="11778" width="25.85546875" bestFit="1" customWidth="1"/>
    <col min="11779" max="11779" width="15.42578125" bestFit="1" customWidth="1"/>
    <col min="11780" max="11780" width="22.42578125" bestFit="1" customWidth="1"/>
    <col min="11781" max="11781" width="11.5703125" customWidth="1"/>
    <col min="11782" max="11782" width="12.7109375" bestFit="1" customWidth="1"/>
    <col min="11783" max="11783" width="19.42578125" bestFit="1" customWidth="1"/>
    <col min="11784" max="11784" width="11.85546875" bestFit="1" customWidth="1"/>
    <col min="11785" max="11785" width="11.42578125" customWidth="1"/>
    <col min="11786" max="11786" width="18.140625" bestFit="1" customWidth="1"/>
    <col min="11787" max="11787" width="15.42578125" bestFit="1" customWidth="1"/>
    <col min="11788" max="11788" width="22.42578125" bestFit="1" customWidth="1"/>
    <col min="11789" max="11789" width="13" bestFit="1" customWidth="1"/>
    <col min="11790" max="11790" width="11.42578125" customWidth="1"/>
    <col min="11791" max="11791" width="11.5703125" bestFit="1" customWidth="1"/>
    <col min="12033" max="12033" width="16.42578125" bestFit="1" customWidth="1"/>
    <col min="12034" max="12034" width="25.85546875" bestFit="1" customWidth="1"/>
    <col min="12035" max="12035" width="15.42578125" bestFit="1" customWidth="1"/>
    <col min="12036" max="12036" width="22.42578125" bestFit="1" customWidth="1"/>
    <col min="12037" max="12037" width="11.5703125" customWidth="1"/>
    <col min="12038" max="12038" width="12.7109375" bestFit="1" customWidth="1"/>
    <col min="12039" max="12039" width="19.42578125" bestFit="1" customWidth="1"/>
    <col min="12040" max="12040" width="11.85546875" bestFit="1" customWidth="1"/>
    <col min="12041" max="12041" width="11.42578125" customWidth="1"/>
    <col min="12042" max="12042" width="18.140625" bestFit="1" customWidth="1"/>
    <col min="12043" max="12043" width="15.42578125" bestFit="1" customWidth="1"/>
    <col min="12044" max="12044" width="22.42578125" bestFit="1" customWidth="1"/>
    <col min="12045" max="12045" width="13" bestFit="1" customWidth="1"/>
    <col min="12046" max="12046" width="11.42578125" customWidth="1"/>
    <col min="12047" max="12047" width="11.5703125" bestFit="1" customWidth="1"/>
    <col min="12289" max="12289" width="16.42578125" bestFit="1" customWidth="1"/>
    <col min="12290" max="12290" width="25.85546875" bestFit="1" customWidth="1"/>
    <col min="12291" max="12291" width="15.42578125" bestFit="1" customWidth="1"/>
    <col min="12292" max="12292" width="22.42578125" bestFit="1" customWidth="1"/>
    <col min="12293" max="12293" width="11.5703125" customWidth="1"/>
    <col min="12294" max="12294" width="12.7109375" bestFit="1" customWidth="1"/>
    <col min="12295" max="12295" width="19.42578125" bestFit="1" customWidth="1"/>
    <col min="12296" max="12296" width="11.85546875" bestFit="1" customWidth="1"/>
    <col min="12297" max="12297" width="11.42578125" customWidth="1"/>
    <col min="12298" max="12298" width="18.140625" bestFit="1" customWidth="1"/>
    <col min="12299" max="12299" width="15.42578125" bestFit="1" customWidth="1"/>
    <col min="12300" max="12300" width="22.42578125" bestFit="1" customWidth="1"/>
    <col min="12301" max="12301" width="13" bestFit="1" customWidth="1"/>
    <col min="12302" max="12302" width="11.42578125" customWidth="1"/>
    <col min="12303" max="12303" width="11.5703125" bestFit="1" customWidth="1"/>
    <col min="12545" max="12545" width="16.42578125" bestFit="1" customWidth="1"/>
    <col min="12546" max="12546" width="25.85546875" bestFit="1" customWidth="1"/>
    <col min="12547" max="12547" width="15.42578125" bestFit="1" customWidth="1"/>
    <col min="12548" max="12548" width="22.42578125" bestFit="1" customWidth="1"/>
    <col min="12549" max="12549" width="11.5703125" customWidth="1"/>
    <col min="12550" max="12550" width="12.7109375" bestFit="1" customWidth="1"/>
    <col min="12551" max="12551" width="19.42578125" bestFit="1" customWidth="1"/>
    <col min="12552" max="12552" width="11.85546875" bestFit="1" customWidth="1"/>
    <col min="12553" max="12553" width="11.42578125" customWidth="1"/>
    <col min="12554" max="12554" width="18.140625" bestFit="1" customWidth="1"/>
    <col min="12555" max="12555" width="15.42578125" bestFit="1" customWidth="1"/>
    <col min="12556" max="12556" width="22.42578125" bestFit="1" customWidth="1"/>
    <col min="12557" max="12557" width="13" bestFit="1" customWidth="1"/>
    <col min="12558" max="12558" width="11.42578125" customWidth="1"/>
    <col min="12559" max="12559" width="11.5703125" bestFit="1" customWidth="1"/>
    <col min="12801" max="12801" width="16.42578125" bestFit="1" customWidth="1"/>
    <col min="12802" max="12802" width="25.85546875" bestFit="1" customWidth="1"/>
    <col min="12803" max="12803" width="15.42578125" bestFit="1" customWidth="1"/>
    <col min="12804" max="12804" width="22.42578125" bestFit="1" customWidth="1"/>
    <col min="12805" max="12805" width="11.5703125" customWidth="1"/>
    <col min="12806" max="12806" width="12.7109375" bestFit="1" customWidth="1"/>
    <col min="12807" max="12807" width="19.42578125" bestFit="1" customWidth="1"/>
    <col min="12808" max="12808" width="11.85546875" bestFit="1" customWidth="1"/>
    <col min="12809" max="12809" width="11.42578125" customWidth="1"/>
    <col min="12810" max="12810" width="18.140625" bestFit="1" customWidth="1"/>
    <col min="12811" max="12811" width="15.42578125" bestFit="1" customWidth="1"/>
    <col min="12812" max="12812" width="22.42578125" bestFit="1" customWidth="1"/>
    <col min="12813" max="12813" width="13" bestFit="1" customWidth="1"/>
    <col min="12814" max="12814" width="11.42578125" customWidth="1"/>
    <col min="12815" max="12815" width="11.5703125" bestFit="1" customWidth="1"/>
    <col min="13057" max="13057" width="16.42578125" bestFit="1" customWidth="1"/>
    <col min="13058" max="13058" width="25.85546875" bestFit="1" customWidth="1"/>
    <col min="13059" max="13059" width="15.42578125" bestFit="1" customWidth="1"/>
    <col min="13060" max="13060" width="22.42578125" bestFit="1" customWidth="1"/>
    <col min="13061" max="13061" width="11.5703125" customWidth="1"/>
    <col min="13062" max="13062" width="12.7109375" bestFit="1" customWidth="1"/>
    <col min="13063" max="13063" width="19.42578125" bestFit="1" customWidth="1"/>
    <col min="13064" max="13064" width="11.85546875" bestFit="1" customWidth="1"/>
    <col min="13065" max="13065" width="11.42578125" customWidth="1"/>
    <col min="13066" max="13066" width="18.140625" bestFit="1" customWidth="1"/>
    <col min="13067" max="13067" width="15.42578125" bestFit="1" customWidth="1"/>
    <col min="13068" max="13068" width="22.42578125" bestFit="1" customWidth="1"/>
    <col min="13069" max="13069" width="13" bestFit="1" customWidth="1"/>
    <col min="13070" max="13070" width="11.42578125" customWidth="1"/>
    <col min="13071" max="13071" width="11.5703125" bestFit="1" customWidth="1"/>
    <col min="13313" max="13313" width="16.42578125" bestFit="1" customWidth="1"/>
    <col min="13314" max="13314" width="25.85546875" bestFit="1" customWidth="1"/>
    <col min="13315" max="13315" width="15.42578125" bestFit="1" customWidth="1"/>
    <col min="13316" max="13316" width="22.42578125" bestFit="1" customWidth="1"/>
    <col min="13317" max="13317" width="11.5703125" customWidth="1"/>
    <col min="13318" max="13318" width="12.7109375" bestFit="1" customWidth="1"/>
    <col min="13319" max="13319" width="19.42578125" bestFit="1" customWidth="1"/>
    <col min="13320" max="13320" width="11.85546875" bestFit="1" customWidth="1"/>
    <col min="13321" max="13321" width="11.42578125" customWidth="1"/>
    <col min="13322" max="13322" width="18.140625" bestFit="1" customWidth="1"/>
    <col min="13323" max="13323" width="15.42578125" bestFit="1" customWidth="1"/>
    <col min="13324" max="13324" width="22.42578125" bestFit="1" customWidth="1"/>
    <col min="13325" max="13325" width="13" bestFit="1" customWidth="1"/>
    <col min="13326" max="13326" width="11.42578125" customWidth="1"/>
    <col min="13327" max="13327" width="11.5703125" bestFit="1" customWidth="1"/>
    <col min="13569" max="13569" width="16.42578125" bestFit="1" customWidth="1"/>
    <col min="13570" max="13570" width="25.85546875" bestFit="1" customWidth="1"/>
    <col min="13571" max="13571" width="15.42578125" bestFit="1" customWidth="1"/>
    <col min="13572" max="13572" width="22.42578125" bestFit="1" customWidth="1"/>
    <col min="13573" max="13573" width="11.5703125" customWidth="1"/>
    <col min="13574" max="13574" width="12.7109375" bestFit="1" customWidth="1"/>
    <col min="13575" max="13575" width="19.42578125" bestFit="1" customWidth="1"/>
    <col min="13576" max="13576" width="11.85546875" bestFit="1" customWidth="1"/>
    <col min="13577" max="13577" width="11.42578125" customWidth="1"/>
    <col min="13578" max="13578" width="18.140625" bestFit="1" customWidth="1"/>
    <col min="13579" max="13579" width="15.42578125" bestFit="1" customWidth="1"/>
    <col min="13580" max="13580" width="22.42578125" bestFit="1" customWidth="1"/>
    <col min="13581" max="13581" width="13" bestFit="1" customWidth="1"/>
    <col min="13582" max="13582" width="11.42578125" customWidth="1"/>
    <col min="13583" max="13583" width="11.5703125" bestFit="1" customWidth="1"/>
    <col min="13825" max="13825" width="16.42578125" bestFit="1" customWidth="1"/>
    <col min="13826" max="13826" width="25.85546875" bestFit="1" customWidth="1"/>
    <col min="13827" max="13827" width="15.42578125" bestFit="1" customWidth="1"/>
    <col min="13828" max="13828" width="22.42578125" bestFit="1" customWidth="1"/>
    <col min="13829" max="13829" width="11.5703125" customWidth="1"/>
    <col min="13830" max="13830" width="12.7109375" bestFit="1" customWidth="1"/>
    <col min="13831" max="13831" width="19.42578125" bestFit="1" customWidth="1"/>
    <col min="13832" max="13832" width="11.85546875" bestFit="1" customWidth="1"/>
    <col min="13833" max="13833" width="11.42578125" customWidth="1"/>
    <col min="13834" max="13834" width="18.140625" bestFit="1" customWidth="1"/>
    <col min="13835" max="13835" width="15.42578125" bestFit="1" customWidth="1"/>
    <col min="13836" max="13836" width="22.42578125" bestFit="1" customWidth="1"/>
    <col min="13837" max="13837" width="13" bestFit="1" customWidth="1"/>
    <col min="13838" max="13838" width="11.42578125" customWidth="1"/>
    <col min="13839" max="13839" width="11.5703125" bestFit="1" customWidth="1"/>
    <col min="14081" max="14081" width="16.42578125" bestFit="1" customWidth="1"/>
    <col min="14082" max="14082" width="25.85546875" bestFit="1" customWidth="1"/>
    <col min="14083" max="14083" width="15.42578125" bestFit="1" customWidth="1"/>
    <col min="14084" max="14084" width="22.42578125" bestFit="1" customWidth="1"/>
    <col min="14085" max="14085" width="11.5703125" customWidth="1"/>
    <col min="14086" max="14086" width="12.7109375" bestFit="1" customWidth="1"/>
    <col min="14087" max="14087" width="19.42578125" bestFit="1" customWidth="1"/>
    <col min="14088" max="14088" width="11.85546875" bestFit="1" customWidth="1"/>
    <col min="14089" max="14089" width="11.42578125" customWidth="1"/>
    <col min="14090" max="14090" width="18.140625" bestFit="1" customWidth="1"/>
    <col min="14091" max="14091" width="15.42578125" bestFit="1" customWidth="1"/>
    <col min="14092" max="14092" width="22.42578125" bestFit="1" customWidth="1"/>
    <col min="14093" max="14093" width="13" bestFit="1" customWidth="1"/>
    <col min="14094" max="14094" width="11.42578125" customWidth="1"/>
    <col min="14095" max="14095" width="11.5703125" bestFit="1" customWidth="1"/>
    <col min="14337" max="14337" width="16.42578125" bestFit="1" customWidth="1"/>
    <col min="14338" max="14338" width="25.85546875" bestFit="1" customWidth="1"/>
    <col min="14339" max="14339" width="15.42578125" bestFit="1" customWidth="1"/>
    <col min="14340" max="14340" width="22.42578125" bestFit="1" customWidth="1"/>
    <col min="14341" max="14341" width="11.5703125" customWidth="1"/>
    <col min="14342" max="14342" width="12.7109375" bestFit="1" customWidth="1"/>
    <col min="14343" max="14343" width="19.42578125" bestFit="1" customWidth="1"/>
    <col min="14344" max="14344" width="11.85546875" bestFit="1" customWidth="1"/>
    <col min="14345" max="14345" width="11.42578125" customWidth="1"/>
    <col min="14346" max="14346" width="18.140625" bestFit="1" customWidth="1"/>
    <col min="14347" max="14347" width="15.42578125" bestFit="1" customWidth="1"/>
    <col min="14348" max="14348" width="22.42578125" bestFit="1" customWidth="1"/>
    <col min="14349" max="14349" width="13" bestFit="1" customWidth="1"/>
    <col min="14350" max="14350" width="11.42578125" customWidth="1"/>
    <col min="14351" max="14351" width="11.5703125" bestFit="1" customWidth="1"/>
    <col min="14593" max="14593" width="16.42578125" bestFit="1" customWidth="1"/>
    <col min="14594" max="14594" width="25.85546875" bestFit="1" customWidth="1"/>
    <col min="14595" max="14595" width="15.42578125" bestFit="1" customWidth="1"/>
    <col min="14596" max="14596" width="22.42578125" bestFit="1" customWidth="1"/>
    <col min="14597" max="14597" width="11.5703125" customWidth="1"/>
    <col min="14598" max="14598" width="12.7109375" bestFit="1" customWidth="1"/>
    <col min="14599" max="14599" width="19.42578125" bestFit="1" customWidth="1"/>
    <col min="14600" max="14600" width="11.85546875" bestFit="1" customWidth="1"/>
    <col min="14601" max="14601" width="11.42578125" customWidth="1"/>
    <col min="14602" max="14602" width="18.140625" bestFit="1" customWidth="1"/>
    <col min="14603" max="14603" width="15.42578125" bestFit="1" customWidth="1"/>
    <col min="14604" max="14604" width="22.42578125" bestFit="1" customWidth="1"/>
    <col min="14605" max="14605" width="13" bestFit="1" customWidth="1"/>
    <col min="14606" max="14606" width="11.42578125" customWidth="1"/>
    <col min="14607" max="14607" width="11.5703125" bestFit="1" customWidth="1"/>
    <col min="14849" max="14849" width="16.42578125" bestFit="1" customWidth="1"/>
    <col min="14850" max="14850" width="25.85546875" bestFit="1" customWidth="1"/>
    <col min="14851" max="14851" width="15.42578125" bestFit="1" customWidth="1"/>
    <col min="14852" max="14852" width="22.42578125" bestFit="1" customWidth="1"/>
    <col min="14853" max="14853" width="11.5703125" customWidth="1"/>
    <col min="14854" max="14854" width="12.7109375" bestFit="1" customWidth="1"/>
    <col min="14855" max="14855" width="19.42578125" bestFit="1" customWidth="1"/>
    <col min="14856" max="14856" width="11.85546875" bestFit="1" customWidth="1"/>
    <col min="14857" max="14857" width="11.42578125" customWidth="1"/>
    <col min="14858" max="14858" width="18.140625" bestFit="1" customWidth="1"/>
    <col min="14859" max="14859" width="15.42578125" bestFit="1" customWidth="1"/>
    <col min="14860" max="14860" width="22.42578125" bestFit="1" customWidth="1"/>
    <col min="14861" max="14861" width="13" bestFit="1" customWidth="1"/>
    <col min="14862" max="14862" width="11.42578125" customWidth="1"/>
    <col min="14863" max="14863" width="11.5703125" bestFit="1" customWidth="1"/>
    <col min="15105" max="15105" width="16.42578125" bestFit="1" customWidth="1"/>
    <col min="15106" max="15106" width="25.85546875" bestFit="1" customWidth="1"/>
    <col min="15107" max="15107" width="15.42578125" bestFit="1" customWidth="1"/>
    <col min="15108" max="15108" width="22.42578125" bestFit="1" customWidth="1"/>
    <col min="15109" max="15109" width="11.5703125" customWidth="1"/>
    <col min="15110" max="15110" width="12.7109375" bestFit="1" customWidth="1"/>
    <col min="15111" max="15111" width="19.42578125" bestFit="1" customWidth="1"/>
    <col min="15112" max="15112" width="11.85546875" bestFit="1" customWidth="1"/>
    <col min="15113" max="15113" width="11.42578125" customWidth="1"/>
    <col min="15114" max="15114" width="18.140625" bestFit="1" customWidth="1"/>
    <col min="15115" max="15115" width="15.42578125" bestFit="1" customWidth="1"/>
    <col min="15116" max="15116" width="22.42578125" bestFit="1" customWidth="1"/>
    <col min="15117" max="15117" width="13" bestFit="1" customWidth="1"/>
    <col min="15118" max="15118" width="11.42578125" customWidth="1"/>
    <col min="15119" max="15119" width="11.5703125" bestFit="1" customWidth="1"/>
    <col min="15361" max="15361" width="16.42578125" bestFit="1" customWidth="1"/>
    <col min="15362" max="15362" width="25.85546875" bestFit="1" customWidth="1"/>
    <col min="15363" max="15363" width="15.42578125" bestFit="1" customWidth="1"/>
    <col min="15364" max="15364" width="22.42578125" bestFit="1" customWidth="1"/>
    <col min="15365" max="15365" width="11.5703125" customWidth="1"/>
    <col min="15366" max="15366" width="12.7109375" bestFit="1" customWidth="1"/>
    <col min="15367" max="15367" width="19.42578125" bestFit="1" customWidth="1"/>
    <col min="15368" max="15368" width="11.85546875" bestFit="1" customWidth="1"/>
    <col min="15369" max="15369" width="11.42578125" customWidth="1"/>
    <col min="15370" max="15370" width="18.140625" bestFit="1" customWidth="1"/>
    <col min="15371" max="15371" width="15.42578125" bestFit="1" customWidth="1"/>
    <col min="15372" max="15372" width="22.42578125" bestFit="1" customWidth="1"/>
    <col min="15373" max="15373" width="13" bestFit="1" customWidth="1"/>
    <col min="15374" max="15374" width="11.42578125" customWidth="1"/>
    <col min="15375" max="15375" width="11.5703125" bestFit="1" customWidth="1"/>
    <col min="15617" max="15617" width="16.42578125" bestFit="1" customWidth="1"/>
    <col min="15618" max="15618" width="25.85546875" bestFit="1" customWidth="1"/>
    <col min="15619" max="15619" width="15.42578125" bestFit="1" customWidth="1"/>
    <col min="15620" max="15620" width="22.42578125" bestFit="1" customWidth="1"/>
    <col min="15621" max="15621" width="11.5703125" customWidth="1"/>
    <col min="15622" max="15622" width="12.7109375" bestFit="1" customWidth="1"/>
    <col min="15623" max="15623" width="19.42578125" bestFit="1" customWidth="1"/>
    <col min="15624" max="15624" width="11.85546875" bestFit="1" customWidth="1"/>
    <col min="15625" max="15625" width="11.42578125" customWidth="1"/>
    <col min="15626" max="15626" width="18.140625" bestFit="1" customWidth="1"/>
    <col min="15627" max="15627" width="15.42578125" bestFit="1" customWidth="1"/>
    <col min="15628" max="15628" width="22.42578125" bestFit="1" customWidth="1"/>
    <col min="15629" max="15629" width="13" bestFit="1" customWidth="1"/>
    <col min="15630" max="15630" width="11.42578125" customWidth="1"/>
    <col min="15631" max="15631" width="11.5703125" bestFit="1" customWidth="1"/>
    <col min="15873" max="15873" width="16.42578125" bestFit="1" customWidth="1"/>
    <col min="15874" max="15874" width="25.85546875" bestFit="1" customWidth="1"/>
    <col min="15875" max="15875" width="15.42578125" bestFit="1" customWidth="1"/>
    <col min="15876" max="15876" width="22.42578125" bestFit="1" customWidth="1"/>
    <col min="15877" max="15877" width="11.5703125" customWidth="1"/>
    <col min="15878" max="15878" width="12.7109375" bestFit="1" customWidth="1"/>
    <col min="15879" max="15879" width="19.42578125" bestFit="1" customWidth="1"/>
    <col min="15880" max="15880" width="11.85546875" bestFit="1" customWidth="1"/>
    <col min="15881" max="15881" width="11.42578125" customWidth="1"/>
    <col min="15882" max="15882" width="18.140625" bestFit="1" customWidth="1"/>
    <col min="15883" max="15883" width="15.42578125" bestFit="1" customWidth="1"/>
    <col min="15884" max="15884" width="22.42578125" bestFit="1" customWidth="1"/>
    <col min="15885" max="15885" width="13" bestFit="1" customWidth="1"/>
    <col min="15886" max="15886" width="11.42578125" customWidth="1"/>
    <col min="15887" max="15887" width="11.5703125" bestFit="1" customWidth="1"/>
    <col min="16129" max="16129" width="16.42578125" bestFit="1" customWidth="1"/>
    <col min="16130" max="16130" width="25.85546875" bestFit="1" customWidth="1"/>
    <col min="16131" max="16131" width="15.42578125" bestFit="1" customWidth="1"/>
    <col min="16132" max="16132" width="22.42578125" bestFit="1" customWidth="1"/>
    <col min="16133" max="16133" width="11.5703125" customWidth="1"/>
    <col min="16134" max="16134" width="12.7109375" bestFit="1" customWidth="1"/>
    <col min="16135" max="16135" width="19.42578125" bestFit="1" customWidth="1"/>
    <col min="16136" max="16136" width="11.85546875" bestFit="1" customWidth="1"/>
    <col min="16137" max="16137" width="11.42578125" customWidth="1"/>
    <col min="16138" max="16138" width="18.140625" bestFit="1" customWidth="1"/>
    <col min="16139" max="16139" width="15.42578125" bestFit="1" customWidth="1"/>
    <col min="16140" max="16140" width="22.42578125" bestFit="1" customWidth="1"/>
    <col min="16141" max="16141" width="13" bestFit="1" customWidth="1"/>
    <col min="16142" max="16142" width="11.42578125" customWidth="1"/>
    <col min="16143" max="16143" width="11.5703125" bestFit="1" customWidth="1"/>
  </cols>
  <sheetData>
    <row r="1" spans="1:9" ht="51" customHeight="1">
      <c r="A1" s="276" t="s">
        <v>175</v>
      </c>
      <c r="B1" s="277"/>
      <c r="C1" s="277"/>
      <c r="D1" s="277"/>
      <c r="E1" s="277"/>
      <c r="F1" s="277"/>
      <c r="G1" s="277"/>
      <c r="H1" s="278"/>
    </row>
    <row r="2" spans="1:9" ht="14.25" customHeight="1" thickBot="1">
      <c r="A2" s="218"/>
      <c r="B2" s="218"/>
      <c r="C2" s="218"/>
      <c r="D2" s="218"/>
      <c r="E2" s="218"/>
      <c r="F2" s="218"/>
      <c r="G2" s="218"/>
      <c r="H2" s="218"/>
    </row>
    <row r="3" spans="1:9" ht="18.75" customHeight="1" thickBot="1">
      <c r="A3" s="288" t="s">
        <v>171</v>
      </c>
      <c r="B3" s="289"/>
      <c r="C3" s="289"/>
      <c r="D3" s="289"/>
      <c r="E3" s="289"/>
      <c r="F3" s="289"/>
      <c r="G3" s="289"/>
      <c r="H3" s="290"/>
    </row>
    <row r="4" spans="1:9" ht="13.5" thickBot="1"/>
    <row r="5" spans="1:9" s="153" customFormat="1" ht="15">
      <c r="B5" s="155" t="s">
        <v>92</v>
      </c>
      <c r="C5" s="162">
        <f>INPUT!E25</f>
        <v>110000</v>
      </c>
      <c r="D5" s="155" t="s">
        <v>93</v>
      </c>
      <c r="E5" s="156">
        <f>INPUT!E26</f>
        <v>15</v>
      </c>
      <c r="F5" s="152"/>
      <c r="G5" s="152"/>
    </row>
    <row r="6" spans="1:9" s="153" customFormat="1" ht="15">
      <c r="B6" s="157" t="s">
        <v>94</v>
      </c>
      <c r="C6" s="163">
        <f>INPUT!E27</f>
        <v>0.04</v>
      </c>
      <c r="D6" s="157" t="s">
        <v>95</v>
      </c>
      <c r="E6" s="167">
        <f>INPUT!E28</f>
        <v>12</v>
      </c>
      <c r="F6" s="152"/>
      <c r="G6" s="152"/>
    </row>
    <row r="7" spans="1:9" s="153" customFormat="1" ht="15">
      <c r="B7" s="157" t="s">
        <v>89</v>
      </c>
      <c r="C7" s="164">
        <f>INPUT!E29</f>
        <v>42736</v>
      </c>
      <c r="D7" s="157" t="s">
        <v>96</v>
      </c>
      <c r="E7" s="159">
        <f>+E5*E6</f>
        <v>180</v>
      </c>
      <c r="F7" s="152"/>
      <c r="G7" s="152"/>
    </row>
    <row r="8" spans="1:9" s="153" customFormat="1" ht="15.75" thickBot="1">
      <c r="B8" s="157" t="s">
        <v>97</v>
      </c>
      <c r="C8" s="165">
        <f>IPMT(C6/E6,E8,E7,-C5)</f>
        <v>366.66666666666669</v>
      </c>
      <c r="D8" s="157" t="s">
        <v>98</v>
      </c>
      <c r="E8" s="160">
        <v>1</v>
      </c>
      <c r="F8" s="152"/>
      <c r="G8" s="152"/>
    </row>
    <row r="9" spans="1:9" s="154" customFormat="1" ht="16.5" thickBot="1">
      <c r="B9" s="158" t="s">
        <v>91</v>
      </c>
      <c r="C9" s="166">
        <f>PPMT(C6/E6,E8,E7,-C5)</f>
        <v>446.99005150351451</v>
      </c>
      <c r="D9" s="158"/>
      <c r="E9" s="161"/>
      <c r="F9" s="168" t="s">
        <v>90</v>
      </c>
      <c r="G9" s="169">
        <f>PMT(C6/E6,E7,-C5)</f>
        <v>813.65671817018119</v>
      </c>
    </row>
    <row r="12" spans="1:9" ht="21.75" customHeight="1">
      <c r="A12" s="219" t="s">
        <v>90</v>
      </c>
      <c r="B12" s="219" t="s">
        <v>99</v>
      </c>
      <c r="C12" s="219" t="s">
        <v>100</v>
      </c>
      <c r="D12" s="219" t="s">
        <v>101</v>
      </c>
      <c r="E12" s="219" t="s">
        <v>91</v>
      </c>
      <c r="F12" s="219" t="s">
        <v>102</v>
      </c>
      <c r="G12" s="219" t="s">
        <v>103</v>
      </c>
      <c r="H12" s="219" t="s">
        <v>104</v>
      </c>
    </row>
    <row r="13" spans="1:9">
      <c r="A13">
        <v>1</v>
      </c>
      <c r="B13" s="6">
        <f>+C7</f>
        <v>42736</v>
      </c>
      <c r="C13" s="7">
        <f>+C5</f>
        <v>110000</v>
      </c>
      <c r="D13" s="8">
        <f>IPMT($C$6/$E$6,A13,$E$7,-$C$5)</f>
        <v>366.66666666666669</v>
      </c>
      <c r="E13" s="8">
        <f>PPMT($C$6/$E$6,A13,$E$7,-$C$5)</f>
        <v>446.99005150351451</v>
      </c>
      <c r="F13" s="7">
        <f>+C13-E13</f>
        <v>109553.00994849649</v>
      </c>
      <c r="G13" s="7">
        <f>+D13</f>
        <v>366.66666666666669</v>
      </c>
      <c r="H13" s="7">
        <f>+E13</f>
        <v>446.99005150351451</v>
      </c>
    </row>
    <row r="14" spans="1:9">
      <c r="A14">
        <v>2</v>
      </c>
      <c r="B14" s="6">
        <f t="shared" ref="B14:B77" si="0">+IF(A14&gt;$E$7,"",B13+30+1)</f>
        <v>42767</v>
      </c>
      <c r="C14" s="7">
        <f t="shared" ref="C14:C77" si="1">IF(A14&gt;$E$7,"",C$13-H13)</f>
        <v>109553.00994849649</v>
      </c>
      <c r="D14" s="8">
        <f t="shared" ref="D14:D77" si="2">IF(A14&gt;$E$7,"",IPMT($C$6/$E$6,A14,$E$7,-$C$5))</f>
        <v>365.1766998283216</v>
      </c>
      <c r="E14" s="8">
        <f t="shared" ref="E14:E77" si="3">IF(A14&gt;$E$7,"",PPMT($C$6/$E$6,A14,$E$7,-$C$5))</f>
        <v>448.48001834185959</v>
      </c>
      <c r="F14" s="7">
        <f t="shared" ref="F14:F77" si="4">+IF(A14&gt;$E$7,"",C14-E14)</f>
        <v>109104.52993015463</v>
      </c>
      <c r="G14" s="7">
        <f t="shared" ref="G14:G77" si="5">+IF(A14&gt;$E$7,"",G13+D14)</f>
        <v>731.84336649498823</v>
      </c>
      <c r="H14" s="7">
        <f t="shared" ref="H14:H77" si="6">IF(A14&gt;$E$7,"",+H13+E14)</f>
        <v>895.47006984537416</v>
      </c>
      <c r="I14" s="9"/>
    </row>
    <row r="15" spans="1:9">
      <c r="A15">
        <v>3</v>
      </c>
      <c r="B15" s="6">
        <f t="shared" si="0"/>
        <v>42798</v>
      </c>
      <c r="C15" s="7">
        <f t="shared" si="1"/>
        <v>109104.52993015463</v>
      </c>
      <c r="D15" s="8">
        <f t="shared" si="2"/>
        <v>363.68176643384868</v>
      </c>
      <c r="E15" s="8">
        <f t="shared" si="3"/>
        <v>449.97495173633251</v>
      </c>
      <c r="F15" s="7">
        <f t="shared" si="4"/>
        <v>108654.55497841829</v>
      </c>
      <c r="G15" s="7">
        <f t="shared" si="5"/>
        <v>1095.5251329288369</v>
      </c>
      <c r="H15" s="7">
        <f t="shared" si="6"/>
        <v>1345.4450215817067</v>
      </c>
    </row>
    <row r="16" spans="1:9">
      <c r="A16">
        <v>4</v>
      </c>
      <c r="B16" s="6">
        <f t="shared" si="0"/>
        <v>42829</v>
      </c>
      <c r="C16" s="7">
        <f t="shared" si="1"/>
        <v>108654.55497841829</v>
      </c>
      <c r="D16" s="8">
        <f t="shared" si="2"/>
        <v>362.18184992806079</v>
      </c>
      <c r="E16" s="8">
        <f t="shared" si="3"/>
        <v>451.47486824212041</v>
      </c>
      <c r="F16" s="7">
        <f t="shared" si="4"/>
        <v>108203.08011017618</v>
      </c>
      <c r="G16" s="7">
        <f t="shared" si="5"/>
        <v>1457.7069828568976</v>
      </c>
      <c r="H16" s="7">
        <f t="shared" si="6"/>
        <v>1796.9198898238271</v>
      </c>
    </row>
    <row r="17" spans="1:15">
      <c r="A17">
        <v>5</v>
      </c>
      <c r="B17" s="6">
        <f t="shared" si="0"/>
        <v>42860</v>
      </c>
      <c r="C17" s="7">
        <f t="shared" si="1"/>
        <v>108203.08011017618</v>
      </c>
      <c r="D17" s="8">
        <f t="shared" si="2"/>
        <v>360.67693370058709</v>
      </c>
      <c r="E17" s="8">
        <f t="shared" si="3"/>
        <v>452.97978446959411</v>
      </c>
      <c r="F17" s="7">
        <f t="shared" si="4"/>
        <v>107750.10032570657</v>
      </c>
      <c r="G17" s="7">
        <f t="shared" si="5"/>
        <v>1818.3839165574848</v>
      </c>
      <c r="H17" s="7">
        <f t="shared" si="6"/>
        <v>2249.8996742934214</v>
      </c>
      <c r="I17" s="8"/>
      <c r="K17" s="10"/>
      <c r="M17" s="11"/>
    </row>
    <row r="18" spans="1:15">
      <c r="A18">
        <v>6</v>
      </c>
      <c r="B18" s="6">
        <f t="shared" si="0"/>
        <v>42891</v>
      </c>
      <c r="C18" s="7">
        <f t="shared" si="1"/>
        <v>107750.10032570657</v>
      </c>
      <c r="D18" s="8">
        <f t="shared" si="2"/>
        <v>359.16700108568841</v>
      </c>
      <c r="E18" s="8">
        <f t="shared" si="3"/>
        <v>454.48971708449278</v>
      </c>
      <c r="F18" s="7">
        <f t="shared" si="4"/>
        <v>107295.61060862208</v>
      </c>
      <c r="G18" s="7">
        <f t="shared" si="5"/>
        <v>2177.5509176431733</v>
      </c>
      <c r="H18" s="7">
        <f t="shared" si="6"/>
        <v>2704.3893913779143</v>
      </c>
      <c r="I18" s="8"/>
      <c r="K18" s="9"/>
      <c r="O18" s="12"/>
    </row>
    <row r="19" spans="1:15">
      <c r="A19">
        <v>7</v>
      </c>
      <c r="B19" s="6">
        <f t="shared" si="0"/>
        <v>42922</v>
      </c>
      <c r="C19" s="7">
        <f t="shared" si="1"/>
        <v>107295.61060862208</v>
      </c>
      <c r="D19" s="8">
        <f t="shared" si="2"/>
        <v>357.65203536207343</v>
      </c>
      <c r="E19" s="8">
        <f t="shared" si="3"/>
        <v>456.00468280810776</v>
      </c>
      <c r="F19" s="7">
        <f t="shared" si="4"/>
        <v>106839.60592581397</v>
      </c>
      <c r="G19" s="7">
        <f t="shared" si="5"/>
        <v>2535.2029530052469</v>
      </c>
      <c r="H19" s="7">
        <f t="shared" si="6"/>
        <v>3160.394074186022</v>
      </c>
      <c r="I19" s="8"/>
    </row>
    <row r="20" spans="1:15">
      <c r="A20">
        <v>8</v>
      </c>
      <c r="B20" s="6">
        <f t="shared" si="0"/>
        <v>42953</v>
      </c>
      <c r="C20" s="7">
        <f t="shared" si="1"/>
        <v>106839.60592581397</v>
      </c>
      <c r="D20" s="8">
        <f t="shared" si="2"/>
        <v>356.13201975271295</v>
      </c>
      <c r="E20" s="8">
        <f t="shared" si="3"/>
        <v>457.52469841746824</v>
      </c>
      <c r="F20" s="7">
        <f t="shared" si="4"/>
        <v>106382.0812273965</v>
      </c>
      <c r="G20" s="7">
        <f t="shared" si="5"/>
        <v>2891.3349727579598</v>
      </c>
      <c r="H20" s="7">
        <f t="shared" si="6"/>
        <v>3617.9187726034902</v>
      </c>
      <c r="I20" s="8"/>
      <c r="J20" s="1"/>
    </row>
    <row r="21" spans="1:15">
      <c r="A21">
        <v>9</v>
      </c>
      <c r="B21" s="6">
        <f t="shared" si="0"/>
        <v>42984</v>
      </c>
      <c r="C21" s="7">
        <f t="shared" si="1"/>
        <v>106382.08122739651</v>
      </c>
      <c r="D21" s="8">
        <f t="shared" si="2"/>
        <v>354.60693742465475</v>
      </c>
      <c r="E21" s="8">
        <f t="shared" si="3"/>
        <v>459.04978074552645</v>
      </c>
      <c r="F21" s="7">
        <f t="shared" si="4"/>
        <v>105923.03144665099</v>
      </c>
      <c r="G21" s="7">
        <f t="shared" si="5"/>
        <v>3245.9419101826147</v>
      </c>
      <c r="H21" s="7">
        <f t="shared" si="6"/>
        <v>4076.9685533490165</v>
      </c>
      <c r="I21" s="9"/>
      <c r="J21" s="9"/>
      <c r="K21" s="10"/>
      <c r="M21" s="9"/>
      <c r="O21" s="12"/>
    </row>
    <row r="22" spans="1:15">
      <c r="A22">
        <v>10</v>
      </c>
      <c r="B22" s="6">
        <f t="shared" si="0"/>
        <v>43015</v>
      </c>
      <c r="C22" s="7">
        <f t="shared" si="1"/>
        <v>105923.03144665099</v>
      </c>
      <c r="D22" s="8">
        <f t="shared" si="2"/>
        <v>353.0767714888363</v>
      </c>
      <c r="E22" s="8">
        <f t="shared" si="3"/>
        <v>460.57994668134489</v>
      </c>
      <c r="F22" s="7">
        <f t="shared" si="4"/>
        <v>105462.45149996964</v>
      </c>
      <c r="G22" s="7">
        <f t="shared" si="5"/>
        <v>3599.0186816714508</v>
      </c>
      <c r="H22" s="7">
        <f t="shared" si="6"/>
        <v>4537.5485000303615</v>
      </c>
      <c r="K22" s="9"/>
    </row>
    <row r="23" spans="1:15">
      <c r="A23">
        <v>11</v>
      </c>
      <c r="B23" s="6">
        <f t="shared" si="0"/>
        <v>43046</v>
      </c>
      <c r="C23" s="7">
        <f t="shared" si="1"/>
        <v>105462.45149996964</v>
      </c>
      <c r="D23" s="8">
        <f t="shared" si="2"/>
        <v>351.54150499989839</v>
      </c>
      <c r="E23" s="8">
        <f t="shared" si="3"/>
        <v>462.1152131702828</v>
      </c>
      <c r="F23" s="7">
        <f t="shared" si="4"/>
        <v>105000.33628679936</v>
      </c>
      <c r="G23" s="7">
        <f t="shared" si="5"/>
        <v>3950.5601866713491</v>
      </c>
      <c r="H23" s="7">
        <f t="shared" si="6"/>
        <v>4999.6637132006445</v>
      </c>
    </row>
    <row r="24" spans="1:15">
      <c r="A24">
        <v>12</v>
      </c>
      <c r="B24" s="6">
        <f t="shared" si="0"/>
        <v>43077</v>
      </c>
      <c r="C24" s="7">
        <f t="shared" si="1"/>
        <v>105000.33628679936</v>
      </c>
      <c r="D24" s="8">
        <f t="shared" si="2"/>
        <v>350.00112095599741</v>
      </c>
      <c r="E24" s="8">
        <f t="shared" si="3"/>
        <v>463.65559721418379</v>
      </c>
      <c r="F24" s="7">
        <f t="shared" si="4"/>
        <v>104536.68068958518</v>
      </c>
      <c r="G24" s="7">
        <f t="shared" si="5"/>
        <v>4300.5613076273467</v>
      </c>
      <c r="H24" s="7">
        <f t="shared" si="6"/>
        <v>5463.3193104148286</v>
      </c>
    </row>
    <row r="25" spans="1:15">
      <c r="A25">
        <v>13</v>
      </c>
      <c r="B25" s="6">
        <f t="shared" si="0"/>
        <v>43108</v>
      </c>
      <c r="C25" s="7">
        <f t="shared" si="1"/>
        <v>104536.68068958518</v>
      </c>
      <c r="D25" s="8">
        <f t="shared" si="2"/>
        <v>348.45560229861672</v>
      </c>
      <c r="E25" s="8">
        <f t="shared" si="3"/>
        <v>465.20111587156447</v>
      </c>
      <c r="F25" s="7">
        <f t="shared" si="4"/>
        <v>104071.47957371362</v>
      </c>
      <c r="G25" s="7">
        <f t="shared" si="5"/>
        <v>4649.0169099259638</v>
      </c>
      <c r="H25" s="7">
        <f t="shared" si="6"/>
        <v>5928.5204262863926</v>
      </c>
    </row>
    <row r="26" spans="1:15">
      <c r="A26">
        <v>14</v>
      </c>
      <c r="B26" s="6">
        <f t="shared" si="0"/>
        <v>43139</v>
      </c>
      <c r="C26" s="7">
        <f t="shared" si="1"/>
        <v>104071.4795737136</v>
      </c>
      <c r="D26" s="8">
        <f t="shared" si="2"/>
        <v>346.90493191237823</v>
      </c>
      <c r="E26" s="8">
        <f t="shared" si="3"/>
        <v>466.75178625780296</v>
      </c>
      <c r="F26" s="7">
        <f t="shared" si="4"/>
        <v>103604.72778745579</v>
      </c>
      <c r="G26" s="7">
        <f t="shared" si="5"/>
        <v>4995.9218418383416</v>
      </c>
      <c r="H26" s="7">
        <f t="shared" si="6"/>
        <v>6395.272212544196</v>
      </c>
    </row>
    <row r="27" spans="1:15">
      <c r="A27">
        <v>15</v>
      </c>
      <c r="B27" s="6">
        <f t="shared" si="0"/>
        <v>43170</v>
      </c>
      <c r="C27" s="7">
        <f t="shared" si="1"/>
        <v>103604.72778745581</v>
      </c>
      <c r="D27" s="8">
        <f t="shared" si="2"/>
        <v>345.34909262485212</v>
      </c>
      <c r="E27" s="8">
        <f t="shared" si="3"/>
        <v>468.30762554532907</v>
      </c>
      <c r="F27" s="7">
        <f t="shared" si="4"/>
        <v>103136.42016191047</v>
      </c>
      <c r="G27" s="7">
        <f t="shared" si="5"/>
        <v>5341.270934463194</v>
      </c>
      <c r="H27" s="7">
        <f t="shared" si="6"/>
        <v>6863.5798380895249</v>
      </c>
    </row>
    <row r="28" spans="1:15">
      <c r="A28">
        <v>16</v>
      </c>
      <c r="B28" s="6">
        <f t="shared" si="0"/>
        <v>43201</v>
      </c>
      <c r="C28" s="7">
        <f t="shared" si="1"/>
        <v>103136.42016191047</v>
      </c>
      <c r="D28" s="8">
        <f t="shared" si="2"/>
        <v>343.78806720636766</v>
      </c>
      <c r="E28" s="8">
        <f t="shared" si="3"/>
        <v>469.86865096381354</v>
      </c>
      <c r="F28" s="7">
        <f t="shared" si="4"/>
        <v>102666.55151094667</v>
      </c>
      <c r="G28" s="7">
        <f t="shared" si="5"/>
        <v>5685.0590016695614</v>
      </c>
      <c r="H28" s="7">
        <f t="shared" si="6"/>
        <v>7333.4484890533386</v>
      </c>
    </row>
    <row r="29" spans="1:15">
      <c r="A29">
        <v>17</v>
      </c>
      <c r="B29" s="6">
        <f t="shared" si="0"/>
        <v>43232</v>
      </c>
      <c r="C29" s="7">
        <f t="shared" si="1"/>
        <v>102666.55151094667</v>
      </c>
      <c r="D29" s="8">
        <f t="shared" si="2"/>
        <v>342.22183836982163</v>
      </c>
      <c r="E29" s="8">
        <f t="shared" si="3"/>
        <v>471.43487980035957</v>
      </c>
      <c r="F29" s="7">
        <f t="shared" si="4"/>
        <v>102195.1166311463</v>
      </c>
      <c r="G29" s="7">
        <f t="shared" si="5"/>
        <v>6027.2808400393833</v>
      </c>
      <c r="H29" s="7">
        <f t="shared" si="6"/>
        <v>7804.8833688536979</v>
      </c>
    </row>
    <row r="30" spans="1:15">
      <c r="A30">
        <v>18</v>
      </c>
      <c r="B30" s="6">
        <f t="shared" si="0"/>
        <v>43263</v>
      </c>
      <c r="C30" s="7">
        <f t="shared" si="1"/>
        <v>102195.1166311463</v>
      </c>
      <c r="D30" s="8">
        <f t="shared" si="2"/>
        <v>340.65038877048698</v>
      </c>
      <c r="E30" s="8">
        <f t="shared" si="3"/>
        <v>473.00632939969421</v>
      </c>
      <c r="F30" s="7">
        <f t="shared" si="4"/>
        <v>101722.11030174661</v>
      </c>
      <c r="G30" s="7">
        <f t="shared" si="5"/>
        <v>6367.9312288098699</v>
      </c>
      <c r="H30" s="7">
        <f t="shared" si="6"/>
        <v>8277.8896982533915</v>
      </c>
    </row>
    <row r="31" spans="1:15">
      <c r="A31">
        <v>19</v>
      </c>
      <c r="B31" s="6">
        <f t="shared" si="0"/>
        <v>43294</v>
      </c>
      <c r="C31" s="7">
        <f t="shared" si="1"/>
        <v>101722.11030174661</v>
      </c>
      <c r="D31" s="8">
        <f t="shared" si="2"/>
        <v>339.07370100582131</v>
      </c>
      <c r="E31" s="8">
        <f t="shared" si="3"/>
        <v>474.58301716435989</v>
      </c>
      <c r="F31" s="7">
        <f t="shared" si="4"/>
        <v>101247.52728458225</v>
      </c>
      <c r="G31" s="7">
        <f t="shared" si="5"/>
        <v>6707.004929815691</v>
      </c>
      <c r="H31" s="7">
        <f t="shared" si="6"/>
        <v>8752.4727154177508</v>
      </c>
      <c r="L31" s="9"/>
      <c r="M31" s="1"/>
    </row>
    <row r="32" spans="1:15">
      <c r="A32">
        <v>20</v>
      </c>
      <c r="B32" s="6">
        <f t="shared" si="0"/>
        <v>43325</v>
      </c>
      <c r="C32" s="7">
        <f t="shared" si="1"/>
        <v>101247.52728458225</v>
      </c>
      <c r="D32" s="8">
        <f t="shared" si="2"/>
        <v>337.49175761527334</v>
      </c>
      <c r="E32" s="8">
        <f t="shared" si="3"/>
        <v>476.16496055490785</v>
      </c>
      <c r="F32" s="7">
        <f t="shared" si="4"/>
        <v>100771.36232402734</v>
      </c>
      <c r="G32" s="7">
        <f t="shared" si="5"/>
        <v>7044.4966874309639</v>
      </c>
      <c r="H32" s="7">
        <f t="shared" si="6"/>
        <v>9228.6376759726591</v>
      </c>
      <c r="L32" s="9"/>
    </row>
    <row r="33" spans="1:15">
      <c r="A33">
        <v>21</v>
      </c>
      <c r="B33" s="6">
        <f t="shared" si="0"/>
        <v>43356</v>
      </c>
      <c r="C33" s="7">
        <f t="shared" si="1"/>
        <v>100771.36232402734</v>
      </c>
      <c r="D33" s="8">
        <f t="shared" si="2"/>
        <v>335.90454108009027</v>
      </c>
      <c r="E33" s="8">
        <f t="shared" si="3"/>
        <v>477.75217709009092</v>
      </c>
      <c r="F33" s="7">
        <f t="shared" si="4"/>
        <v>100293.61014693725</v>
      </c>
      <c r="G33" s="7">
        <f t="shared" si="5"/>
        <v>7380.4012285110539</v>
      </c>
      <c r="H33" s="7">
        <f t="shared" si="6"/>
        <v>9706.3898530627503</v>
      </c>
      <c r="L33" s="8"/>
    </row>
    <row r="34" spans="1:15">
      <c r="A34">
        <v>22</v>
      </c>
      <c r="B34" s="6">
        <f t="shared" si="0"/>
        <v>43387</v>
      </c>
      <c r="C34" s="7">
        <f t="shared" si="1"/>
        <v>100293.61014693725</v>
      </c>
      <c r="D34" s="8">
        <f t="shared" si="2"/>
        <v>334.31203382312333</v>
      </c>
      <c r="E34" s="8">
        <f t="shared" si="3"/>
        <v>479.34468434705786</v>
      </c>
      <c r="F34" s="7">
        <f t="shared" si="4"/>
        <v>99814.265462590192</v>
      </c>
      <c r="G34" s="7">
        <f t="shared" si="5"/>
        <v>7714.7132623341768</v>
      </c>
      <c r="H34" s="7">
        <f t="shared" si="6"/>
        <v>10185.734537409808</v>
      </c>
    </row>
    <row r="35" spans="1:15">
      <c r="A35">
        <v>23</v>
      </c>
      <c r="B35" s="6">
        <f t="shared" si="0"/>
        <v>43418</v>
      </c>
      <c r="C35" s="7">
        <f t="shared" si="1"/>
        <v>99814.265462590192</v>
      </c>
      <c r="D35" s="8">
        <f t="shared" si="2"/>
        <v>332.7142182086331</v>
      </c>
      <c r="E35" s="8">
        <f t="shared" si="3"/>
        <v>480.94249996154809</v>
      </c>
      <c r="F35" s="7">
        <f t="shared" si="4"/>
        <v>99333.322962628648</v>
      </c>
      <c r="G35" s="7">
        <f t="shared" si="5"/>
        <v>8047.4274805428095</v>
      </c>
      <c r="H35" s="7">
        <f t="shared" si="6"/>
        <v>10666.677037371355</v>
      </c>
      <c r="I35" s="9"/>
    </row>
    <row r="36" spans="1:15">
      <c r="A36">
        <v>24</v>
      </c>
      <c r="B36" s="6">
        <f t="shared" si="0"/>
        <v>43449</v>
      </c>
      <c r="C36" s="7">
        <f t="shared" si="1"/>
        <v>99333.322962628648</v>
      </c>
      <c r="D36" s="8">
        <f t="shared" si="2"/>
        <v>331.11107654209445</v>
      </c>
      <c r="E36" s="8">
        <f t="shared" si="3"/>
        <v>482.54564162808674</v>
      </c>
      <c r="F36" s="7">
        <f t="shared" si="4"/>
        <v>98850.777321000554</v>
      </c>
      <c r="G36" s="7">
        <f t="shared" si="5"/>
        <v>8378.538557084903</v>
      </c>
      <c r="H36" s="7">
        <f t="shared" si="6"/>
        <v>11149.222678999442</v>
      </c>
      <c r="I36" s="9"/>
      <c r="K36" s="9"/>
    </row>
    <row r="37" spans="1:15">
      <c r="A37">
        <v>25</v>
      </c>
      <c r="B37" s="6">
        <f t="shared" si="0"/>
        <v>43480</v>
      </c>
      <c r="C37" s="7">
        <f t="shared" si="1"/>
        <v>98850.777321000554</v>
      </c>
      <c r="D37" s="8">
        <f t="shared" si="2"/>
        <v>329.5025910700009</v>
      </c>
      <c r="E37" s="8">
        <f t="shared" si="3"/>
        <v>484.15412710018029</v>
      </c>
      <c r="F37" s="7">
        <f t="shared" si="4"/>
        <v>98366.623193900377</v>
      </c>
      <c r="G37" s="7">
        <f t="shared" si="5"/>
        <v>8708.0411481549036</v>
      </c>
      <c r="H37" s="7">
        <f t="shared" si="6"/>
        <v>11633.376806099623</v>
      </c>
      <c r="I37" s="9"/>
      <c r="K37" s="9"/>
    </row>
    <row r="38" spans="1:15">
      <c r="A38">
        <v>26</v>
      </c>
      <c r="B38" s="6">
        <f t="shared" si="0"/>
        <v>43511</v>
      </c>
      <c r="C38" s="7">
        <f t="shared" si="1"/>
        <v>98366.623193900377</v>
      </c>
      <c r="D38" s="8">
        <f t="shared" si="2"/>
        <v>327.88874397966691</v>
      </c>
      <c r="E38" s="8">
        <f t="shared" si="3"/>
        <v>485.76797419051428</v>
      </c>
      <c r="F38" s="7">
        <f t="shared" si="4"/>
        <v>97880.855219709862</v>
      </c>
      <c r="G38" s="7">
        <f t="shared" si="5"/>
        <v>9035.9298921345708</v>
      </c>
      <c r="H38" s="7">
        <f t="shared" si="6"/>
        <v>12119.144780290137</v>
      </c>
      <c r="K38" s="10"/>
      <c r="M38" s="11"/>
    </row>
    <row r="39" spans="1:15">
      <c r="A39">
        <v>27</v>
      </c>
      <c r="B39" s="6">
        <f t="shared" si="0"/>
        <v>43542</v>
      </c>
      <c r="C39" s="7">
        <f t="shared" si="1"/>
        <v>97880.855219709862</v>
      </c>
      <c r="D39" s="8">
        <f t="shared" si="2"/>
        <v>326.26951739903183</v>
      </c>
      <c r="E39" s="8">
        <f t="shared" si="3"/>
        <v>487.38720077114937</v>
      </c>
      <c r="F39" s="7">
        <f t="shared" si="4"/>
        <v>97393.468018938715</v>
      </c>
      <c r="G39" s="7">
        <f t="shared" si="5"/>
        <v>9362.1994095336031</v>
      </c>
      <c r="H39" s="7">
        <f t="shared" si="6"/>
        <v>12606.531981061285</v>
      </c>
      <c r="K39" s="10"/>
      <c r="M39" s="12"/>
    </row>
    <row r="40" spans="1:15">
      <c r="A40">
        <v>28</v>
      </c>
      <c r="B40" s="6">
        <f t="shared" si="0"/>
        <v>43573</v>
      </c>
      <c r="C40" s="7">
        <f t="shared" si="1"/>
        <v>97393.468018938715</v>
      </c>
      <c r="D40" s="8">
        <f t="shared" si="2"/>
        <v>324.64489339646121</v>
      </c>
      <c r="E40" s="8">
        <f t="shared" si="3"/>
        <v>489.01182477371998</v>
      </c>
      <c r="F40" s="7">
        <f t="shared" si="4"/>
        <v>96904.456194164988</v>
      </c>
      <c r="G40" s="7">
        <f t="shared" si="5"/>
        <v>9686.8443029300652</v>
      </c>
      <c r="H40" s="7">
        <f t="shared" si="6"/>
        <v>13095.543805835005</v>
      </c>
      <c r="K40" s="10"/>
      <c r="L40" s="3"/>
      <c r="M40" s="9"/>
    </row>
    <row r="41" spans="1:15">
      <c r="A41">
        <v>29</v>
      </c>
      <c r="B41" s="6">
        <f t="shared" si="0"/>
        <v>43604</v>
      </c>
      <c r="C41" s="7">
        <f t="shared" si="1"/>
        <v>96904.456194164988</v>
      </c>
      <c r="D41" s="8">
        <f t="shared" si="2"/>
        <v>323.01485398054876</v>
      </c>
      <c r="E41" s="8">
        <f t="shared" si="3"/>
        <v>490.64186418963243</v>
      </c>
      <c r="F41" s="7">
        <f t="shared" si="4"/>
        <v>96413.814329975357</v>
      </c>
      <c r="G41" s="7">
        <f t="shared" si="5"/>
        <v>10009.859156910614</v>
      </c>
      <c r="H41" s="7">
        <f t="shared" si="6"/>
        <v>13586.185670024637</v>
      </c>
      <c r="I41" s="8"/>
      <c r="J41" s="13"/>
      <c r="K41" s="10"/>
    </row>
    <row r="42" spans="1:15">
      <c r="A42">
        <v>30</v>
      </c>
      <c r="B42" s="6">
        <f t="shared" si="0"/>
        <v>43635</v>
      </c>
      <c r="C42" s="7">
        <f t="shared" si="1"/>
        <v>96413.814329975357</v>
      </c>
      <c r="D42" s="8">
        <f t="shared" si="2"/>
        <v>321.37938109991677</v>
      </c>
      <c r="E42" s="8">
        <f t="shared" si="3"/>
        <v>492.27733707026442</v>
      </c>
      <c r="F42" s="7">
        <f t="shared" si="4"/>
        <v>95921.536992905094</v>
      </c>
      <c r="G42" s="7">
        <f t="shared" si="5"/>
        <v>10331.23853801053</v>
      </c>
      <c r="H42" s="7">
        <f t="shared" si="6"/>
        <v>14078.463007094902</v>
      </c>
      <c r="K42" s="10"/>
    </row>
    <row r="43" spans="1:15">
      <c r="A43">
        <v>31</v>
      </c>
      <c r="B43" s="6">
        <f t="shared" si="0"/>
        <v>43666</v>
      </c>
      <c r="C43" s="7">
        <f t="shared" si="1"/>
        <v>95921.536992905094</v>
      </c>
      <c r="D43" s="8">
        <f t="shared" si="2"/>
        <v>319.73845664301581</v>
      </c>
      <c r="E43" s="8">
        <f t="shared" si="3"/>
        <v>493.91826152716538</v>
      </c>
      <c r="F43" s="7">
        <f t="shared" si="4"/>
        <v>95427.618731377923</v>
      </c>
      <c r="G43" s="7">
        <f t="shared" si="5"/>
        <v>10650.976994653545</v>
      </c>
      <c r="H43" s="7">
        <f t="shared" si="6"/>
        <v>14572.381268622068</v>
      </c>
      <c r="K43" s="10"/>
    </row>
    <row r="44" spans="1:15">
      <c r="A44">
        <v>32</v>
      </c>
      <c r="B44" s="6">
        <f t="shared" si="0"/>
        <v>43697</v>
      </c>
      <c r="C44" s="7">
        <f t="shared" si="1"/>
        <v>95427.618731377937</v>
      </c>
      <c r="D44" s="8">
        <f t="shared" si="2"/>
        <v>318.09206243792516</v>
      </c>
      <c r="E44" s="8">
        <f t="shared" si="3"/>
        <v>495.56465573225603</v>
      </c>
      <c r="F44" s="7">
        <f t="shared" si="4"/>
        <v>94932.054075645676</v>
      </c>
      <c r="G44" s="7">
        <f t="shared" si="5"/>
        <v>10969.06905709147</v>
      </c>
      <c r="H44" s="7">
        <f t="shared" si="6"/>
        <v>15067.945924354324</v>
      </c>
      <c r="K44" s="10"/>
    </row>
    <row r="45" spans="1:15">
      <c r="A45">
        <v>33</v>
      </c>
      <c r="B45" s="6">
        <f t="shared" si="0"/>
        <v>43728</v>
      </c>
      <c r="C45" s="7">
        <f t="shared" si="1"/>
        <v>94932.054075645676</v>
      </c>
      <c r="D45" s="8">
        <f t="shared" si="2"/>
        <v>316.44018025215087</v>
      </c>
      <c r="E45" s="8">
        <f t="shared" si="3"/>
        <v>497.21653791803033</v>
      </c>
      <c r="F45" s="7">
        <f t="shared" si="4"/>
        <v>94434.837537727639</v>
      </c>
      <c r="G45" s="7">
        <f t="shared" si="5"/>
        <v>11285.509237343622</v>
      </c>
      <c r="H45" s="7">
        <f t="shared" si="6"/>
        <v>15565.162462272354</v>
      </c>
      <c r="K45" s="10"/>
      <c r="M45" s="8"/>
      <c r="N45" s="8"/>
      <c r="O45" s="8"/>
    </row>
    <row r="46" spans="1:15">
      <c r="A46">
        <v>34</v>
      </c>
      <c r="B46" s="6">
        <f t="shared" si="0"/>
        <v>43759</v>
      </c>
      <c r="C46" s="7">
        <f t="shared" si="1"/>
        <v>94434.837537727639</v>
      </c>
      <c r="D46" s="8">
        <f t="shared" si="2"/>
        <v>314.78279179242401</v>
      </c>
      <c r="E46" s="8">
        <f t="shared" si="3"/>
        <v>498.87392637775719</v>
      </c>
      <c r="F46" s="7">
        <f t="shared" si="4"/>
        <v>93935.963611349885</v>
      </c>
      <c r="G46" s="7">
        <f t="shared" si="5"/>
        <v>11600.292029136046</v>
      </c>
      <c r="H46" s="7">
        <f t="shared" si="6"/>
        <v>16064.036388650111</v>
      </c>
      <c r="K46" s="10"/>
      <c r="L46" s="9"/>
      <c r="M46" s="8"/>
      <c r="N46" s="8"/>
    </row>
    <row r="47" spans="1:15">
      <c r="A47">
        <v>35</v>
      </c>
      <c r="B47" s="6">
        <f t="shared" si="0"/>
        <v>43790</v>
      </c>
      <c r="C47" s="7">
        <f t="shared" si="1"/>
        <v>93935.963611349885</v>
      </c>
      <c r="D47" s="8">
        <f t="shared" si="2"/>
        <v>313.11987870449821</v>
      </c>
      <c r="E47" s="8">
        <f t="shared" si="3"/>
        <v>500.53683946568299</v>
      </c>
      <c r="F47" s="7">
        <f t="shared" si="4"/>
        <v>93435.426771884202</v>
      </c>
      <c r="G47" s="7">
        <f t="shared" si="5"/>
        <v>11913.411907840544</v>
      </c>
      <c r="H47" s="7">
        <f t="shared" si="6"/>
        <v>16564.573228115794</v>
      </c>
      <c r="K47" s="10"/>
      <c r="N47" s="8"/>
    </row>
    <row r="48" spans="1:15">
      <c r="A48">
        <v>36</v>
      </c>
      <c r="B48" s="6">
        <f t="shared" si="0"/>
        <v>43821</v>
      </c>
      <c r="C48" s="7">
        <f t="shared" si="1"/>
        <v>93435.426771884202</v>
      </c>
      <c r="D48" s="8">
        <f t="shared" si="2"/>
        <v>311.45142257294577</v>
      </c>
      <c r="E48" s="8">
        <f t="shared" si="3"/>
        <v>502.20529559723542</v>
      </c>
      <c r="F48" s="7">
        <f t="shared" si="4"/>
        <v>92933.22147628697</v>
      </c>
      <c r="G48" s="7">
        <f t="shared" si="5"/>
        <v>12224.863330413489</v>
      </c>
      <c r="H48" s="7">
        <f t="shared" si="6"/>
        <v>17066.77852371303</v>
      </c>
      <c r="K48" s="10"/>
      <c r="N48" s="8"/>
    </row>
    <row r="49" spans="1:14">
      <c r="A49">
        <v>37</v>
      </c>
      <c r="B49" s="6">
        <f t="shared" si="0"/>
        <v>43852</v>
      </c>
      <c r="C49" s="7">
        <f t="shared" si="1"/>
        <v>92933.22147628697</v>
      </c>
      <c r="D49" s="8">
        <f t="shared" si="2"/>
        <v>309.77740492095506</v>
      </c>
      <c r="E49" s="8">
        <f t="shared" si="3"/>
        <v>503.87931324922613</v>
      </c>
      <c r="F49" s="7">
        <f t="shared" si="4"/>
        <v>92429.342163037742</v>
      </c>
      <c r="G49" s="7">
        <f t="shared" si="5"/>
        <v>12534.640735334444</v>
      </c>
      <c r="H49" s="7">
        <f t="shared" si="6"/>
        <v>17570.657836962255</v>
      </c>
      <c r="K49" s="10"/>
      <c r="N49" s="8"/>
    </row>
    <row r="50" spans="1:14">
      <c r="A50">
        <v>38</v>
      </c>
      <c r="B50" s="6">
        <f t="shared" si="0"/>
        <v>43883</v>
      </c>
      <c r="C50" s="7">
        <f t="shared" si="1"/>
        <v>92429.342163037742</v>
      </c>
      <c r="D50" s="8">
        <f t="shared" si="2"/>
        <v>308.09780721012424</v>
      </c>
      <c r="E50" s="8">
        <f t="shared" si="3"/>
        <v>505.55891096005695</v>
      </c>
      <c r="F50" s="7">
        <f t="shared" si="4"/>
        <v>91923.783252077686</v>
      </c>
      <c r="G50" s="7">
        <f t="shared" si="5"/>
        <v>12842.738542544568</v>
      </c>
      <c r="H50" s="7">
        <f t="shared" si="6"/>
        <v>18076.216747922314</v>
      </c>
      <c r="K50" s="10"/>
      <c r="N50" s="8"/>
    </row>
    <row r="51" spans="1:14">
      <c r="A51">
        <v>39</v>
      </c>
      <c r="B51" s="6">
        <f t="shared" si="0"/>
        <v>43914</v>
      </c>
      <c r="C51" s="7">
        <f t="shared" si="1"/>
        <v>91923.783252077686</v>
      </c>
      <c r="D51" s="8">
        <f t="shared" si="2"/>
        <v>306.41261084025734</v>
      </c>
      <c r="E51" s="8">
        <f t="shared" si="3"/>
        <v>507.24410732992385</v>
      </c>
      <c r="F51" s="7">
        <f t="shared" si="4"/>
        <v>91416.53914474776</v>
      </c>
      <c r="G51" s="7">
        <f t="shared" si="5"/>
        <v>13149.151153384826</v>
      </c>
      <c r="H51" s="7">
        <f t="shared" si="6"/>
        <v>18583.460855252237</v>
      </c>
      <c r="K51" s="10"/>
      <c r="N51" s="8"/>
    </row>
    <row r="52" spans="1:14">
      <c r="A52">
        <v>40</v>
      </c>
      <c r="B52" s="6">
        <f t="shared" si="0"/>
        <v>43945</v>
      </c>
      <c r="C52" s="7">
        <f t="shared" si="1"/>
        <v>91416.53914474776</v>
      </c>
      <c r="D52" s="8">
        <f t="shared" si="2"/>
        <v>304.7217971491574</v>
      </c>
      <c r="E52" s="8">
        <f t="shared" si="3"/>
        <v>508.9349210210238</v>
      </c>
      <c r="F52" s="7">
        <f t="shared" si="4"/>
        <v>90907.604223726739</v>
      </c>
      <c r="G52" s="7">
        <f t="shared" si="5"/>
        <v>13453.872950533983</v>
      </c>
      <c r="H52" s="7">
        <f t="shared" si="6"/>
        <v>19092.395776273261</v>
      </c>
      <c r="K52" s="10"/>
      <c r="N52" s="8"/>
    </row>
    <row r="53" spans="1:14">
      <c r="A53">
        <v>41</v>
      </c>
      <c r="B53" s="6">
        <f t="shared" si="0"/>
        <v>43976</v>
      </c>
      <c r="C53" s="7">
        <f t="shared" si="1"/>
        <v>90907.604223726739</v>
      </c>
      <c r="D53" s="8">
        <f t="shared" si="2"/>
        <v>303.02534741242073</v>
      </c>
      <c r="E53" s="8">
        <f t="shared" si="3"/>
        <v>510.63137075776046</v>
      </c>
      <c r="F53" s="7">
        <f t="shared" si="4"/>
        <v>90396.972852968975</v>
      </c>
      <c r="G53" s="7">
        <f t="shared" si="5"/>
        <v>13756.898297946404</v>
      </c>
      <c r="H53" s="7">
        <f t="shared" si="6"/>
        <v>19603.027147031022</v>
      </c>
      <c r="J53" s="8"/>
      <c r="K53" s="10"/>
      <c r="N53" s="8"/>
    </row>
    <row r="54" spans="1:14">
      <c r="A54">
        <v>42</v>
      </c>
      <c r="B54" s="6">
        <f t="shared" si="0"/>
        <v>44007</v>
      </c>
      <c r="C54" s="7">
        <f t="shared" si="1"/>
        <v>90396.972852968975</v>
      </c>
      <c r="D54" s="8">
        <f t="shared" si="2"/>
        <v>301.32324284322823</v>
      </c>
      <c r="E54" s="8">
        <f t="shared" si="3"/>
        <v>512.33347532695302</v>
      </c>
      <c r="F54" s="7">
        <f t="shared" si="4"/>
        <v>89884.639377642015</v>
      </c>
      <c r="G54" s="7">
        <f t="shared" si="5"/>
        <v>14058.221540789631</v>
      </c>
      <c r="H54" s="7">
        <f t="shared" si="6"/>
        <v>20115.360622357974</v>
      </c>
      <c r="K54" s="10"/>
      <c r="N54" s="8"/>
    </row>
    <row r="55" spans="1:14">
      <c r="A55">
        <v>43</v>
      </c>
      <c r="B55" s="6">
        <f t="shared" si="0"/>
        <v>44038</v>
      </c>
      <c r="C55" s="7">
        <f t="shared" si="1"/>
        <v>89884.63937764203</v>
      </c>
      <c r="D55" s="8">
        <f t="shared" si="2"/>
        <v>299.61546459213827</v>
      </c>
      <c r="E55" s="8">
        <f t="shared" si="3"/>
        <v>514.04125357804287</v>
      </c>
      <c r="F55" s="7">
        <f t="shared" si="4"/>
        <v>89370.598124063981</v>
      </c>
      <c r="G55" s="7">
        <f t="shared" si="5"/>
        <v>14357.837005381769</v>
      </c>
      <c r="H55" s="7">
        <f t="shared" si="6"/>
        <v>20629.401875936015</v>
      </c>
      <c r="K55" s="10"/>
      <c r="N55" s="8"/>
    </row>
    <row r="56" spans="1:14">
      <c r="A56">
        <v>44</v>
      </c>
      <c r="B56" s="6">
        <f t="shared" si="0"/>
        <v>44069</v>
      </c>
      <c r="C56" s="7">
        <f t="shared" si="1"/>
        <v>89370.598124063981</v>
      </c>
      <c r="D56" s="8">
        <f t="shared" si="2"/>
        <v>297.90199374687802</v>
      </c>
      <c r="E56" s="8">
        <f t="shared" si="3"/>
        <v>515.75472442330317</v>
      </c>
      <c r="F56" s="7">
        <f t="shared" si="4"/>
        <v>88854.843399640682</v>
      </c>
      <c r="G56" s="7">
        <f t="shared" si="5"/>
        <v>14655.738999128647</v>
      </c>
      <c r="H56" s="7">
        <f t="shared" si="6"/>
        <v>21145.156600359318</v>
      </c>
      <c r="K56" s="10"/>
      <c r="N56" s="8"/>
    </row>
    <row r="57" spans="1:14">
      <c r="A57">
        <v>45</v>
      </c>
      <c r="B57" s="6">
        <f t="shared" si="0"/>
        <v>44100</v>
      </c>
      <c r="C57" s="7">
        <f t="shared" si="1"/>
        <v>88854.843399640682</v>
      </c>
      <c r="D57" s="8">
        <f t="shared" si="2"/>
        <v>296.18281133213372</v>
      </c>
      <c r="E57" s="8">
        <f t="shared" si="3"/>
        <v>517.47390683804747</v>
      </c>
      <c r="F57" s="7">
        <f t="shared" si="4"/>
        <v>88337.369492802638</v>
      </c>
      <c r="G57" s="7">
        <f t="shared" si="5"/>
        <v>14951.921810460781</v>
      </c>
      <c r="H57" s="7">
        <f t="shared" si="6"/>
        <v>21662.630507197366</v>
      </c>
      <c r="K57" s="10"/>
      <c r="N57" s="8"/>
    </row>
    <row r="58" spans="1:14">
      <c r="A58">
        <v>46</v>
      </c>
      <c r="B58" s="6">
        <f t="shared" si="0"/>
        <v>44131</v>
      </c>
      <c r="C58" s="7">
        <f t="shared" si="1"/>
        <v>88337.369492802638</v>
      </c>
      <c r="D58" s="8">
        <f t="shared" si="2"/>
        <v>294.45789830934024</v>
      </c>
      <c r="E58" s="8">
        <f t="shared" si="3"/>
        <v>519.19881986084101</v>
      </c>
      <c r="F58" s="7">
        <f t="shared" si="4"/>
        <v>87818.170672941793</v>
      </c>
      <c r="G58" s="7">
        <f t="shared" si="5"/>
        <v>15246.37970877012</v>
      </c>
      <c r="H58" s="7">
        <f t="shared" si="6"/>
        <v>22181.829327058207</v>
      </c>
      <c r="I58" s="9"/>
      <c r="K58" s="10"/>
    </row>
    <row r="59" spans="1:14">
      <c r="A59">
        <v>47</v>
      </c>
      <c r="B59" s="6">
        <f t="shared" si="0"/>
        <v>44162</v>
      </c>
      <c r="C59" s="7">
        <f t="shared" si="1"/>
        <v>87818.170672941793</v>
      </c>
      <c r="D59" s="8">
        <f t="shared" si="2"/>
        <v>292.72723557647066</v>
      </c>
      <c r="E59" s="8">
        <f t="shared" si="3"/>
        <v>520.92948259371053</v>
      </c>
      <c r="F59" s="7">
        <f t="shared" si="4"/>
        <v>87297.241190348082</v>
      </c>
      <c r="G59" s="7">
        <f t="shared" si="5"/>
        <v>15539.106944346591</v>
      </c>
      <c r="H59" s="7">
        <f t="shared" si="6"/>
        <v>22702.758809651918</v>
      </c>
      <c r="K59" s="10"/>
    </row>
    <row r="60" spans="1:14">
      <c r="A60">
        <v>48</v>
      </c>
      <c r="B60" s="6">
        <f t="shared" si="0"/>
        <v>44193</v>
      </c>
      <c r="C60" s="7">
        <f t="shared" si="1"/>
        <v>87297.241190348082</v>
      </c>
      <c r="D60" s="8">
        <f t="shared" si="2"/>
        <v>290.99080396782483</v>
      </c>
      <c r="E60" s="8">
        <f t="shared" si="3"/>
        <v>522.66591420235636</v>
      </c>
      <c r="F60" s="7">
        <f t="shared" si="4"/>
        <v>86774.575276145726</v>
      </c>
      <c r="G60" s="7">
        <f t="shared" si="5"/>
        <v>15830.097748314416</v>
      </c>
      <c r="H60" s="7">
        <f t="shared" si="6"/>
        <v>23225.424723854274</v>
      </c>
      <c r="K60" s="10"/>
      <c r="M60" s="8"/>
    </row>
    <row r="61" spans="1:14">
      <c r="A61">
        <v>49</v>
      </c>
      <c r="B61" s="6">
        <f t="shared" si="0"/>
        <v>44224</v>
      </c>
      <c r="C61" s="7">
        <f t="shared" si="1"/>
        <v>86774.575276145726</v>
      </c>
      <c r="D61" s="8">
        <f t="shared" si="2"/>
        <v>289.24858425381694</v>
      </c>
      <c r="E61" s="8">
        <f t="shared" si="3"/>
        <v>524.40813391636425</v>
      </c>
      <c r="F61" s="7">
        <f t="shared" si="4"/>
        <v>86250.167142229358</v>
      </c>
      <c r="G61" s="7">
        <f t="shared" si="5"/>
        <v>16119.346332568233</v>
      </c>
      <c r="H61" s="7">
        <f t="shared" si="6"/>
        <v>23749.832857770638</v>
      </c>
      <c r="K61" s="10"/>
      <c r="M61" s="8"/>
    </row>
    <row r="62" spans="1:14">
      <c r="A62">
        <v>50</v>
      </c>
      <c r="B62" s="6">
        <f t="shared" si="0"/>
        <v>44255</v>
      </c>
      <c r="C62" s="7">
        <f t="shared" si="1"/>
        <v>86250.167142229358</v>
      </c>
      <c r="D62" s="8">
        <f t="shared" si="2"/>
        <v>287.5005571407624</v>
      </c>
      <c r="E62" s="8">
        <f t="shared" si="3"/>
        <v>526.15616102941885</v>
      </c>
      <c r="F62" s="7">
        <f t="shared" si="4"/>
        <v>85724.010981199943</v>
      </c>
      <c r="G62" s="7">
        <f t="shared" si="5"/>
        <v>16406.846889708995</v>
      </c>
      <c r="H62" s="7">
        <f t="shared" si="6"/>
        <v>24275.989018800057</v>
      </c>
      <c r="K62" s="10"/>
      <c r="M62" s="8"/>
    </row>
    <row r="63" spans="1:14">
      <c r="A63">
        <v>51</v>
      </c>
      <c r="B63" s="6">
        <f t="shared" si="0"/>
        <v>44286</v>
      </c>
      <c r="C63" s="7">
        <f t="shared" si="1"/>
        <v>85724.010981199943</v>
      </c>
      <c r="D63" s="8">
        <f t="shared" si="2"/>
        <v>285.74670327066428</v>
      </c>
      <c r="E63" s="8">
        <f t="shared" si="3"/>
        <v>527.91001489951691</v>
      </c>
      <c r="F63" s="7">
        <f t="shared" si="4"/>
        <v>85196.100966300422</v>
      </c>
      <c r="G63" s="7">
        <f t="shared" si="5"/>
        <v>16692.593592979658</v>
      </c>
      <c r="H63" s="7">
        <f t="shared" si="6"/>
        <v>24803.899033699574</v>
      </c>
      <c r="K63" s="10"/>
    </row>
    <row r="64" spans="1:14">
      <c r="A64">
        <v>52</v>
      </c>
      <c r="B64" s="6">
        <f t="shared" si="0"/>
        <v>44317</v>
      </c>
      <c r="C64" s="7">
        <f t="shared" si="1"/>
        <v>85196.100966300422</v>
      </c>
      <c r="D64" s="8">
        <f t="shared" si="2"/>
        <v>283.98700322099916</v>
      </c>
      <c r="E64" s="8">
        <f t="shared" si="3"/>
        <v>529.66971494918198</v>
      </c>
      <c r="F64" s="7">
        <f t="shared" si="4"/>
        <v>84666.431251351241</v>
      </c>
      <c r="G64" s="7">
        <f t="shared" si="5"/>
        <v>16976.580596200656</v>
      </c>
      <c r="H64" s="7">
        <f t="shared" si="6"/>
        <v>25333.568748648755</v>
      </c>
      <c r="K64" s="10"/>
    </row>
    <row r="65" spans="1:11">
      <c r="A65">
        <v>53</v>
      </c>
      <c r="B65" s="6">
        <f t="shared" si="0"/>
        <v>44348</v>
      </c>
      <c r="C65" s="7">
        <f t="shared" si="1"/>
        <v>84666.431251351241</v>
      </c>
      <c r="D65" s="8">
        <f t="shared" si="2"/>
        <v>282.22143750450181</v>
      </c>
      <c r="E65" s="8">
        <f t="shared" si="3"/>
        <v>531.43528066567933</v>
      </c>
      <c r="F65" s="7">
        <f t="shared" si="4"/>
        <v>84134.995970685559</v>
      </c>
      <c r="G65" s="7">
        <f t="shared" si="5"/>
        <v>17258.802033705157</v>
      </c>
      <c r="H65" s="7">
        <f t="shared" si="6"/>
        <v>25865.004029314434</v>
      </c>
      <c r="K65" s="10"/>
    </row>
    <row r="66" spans="1:11">
      <c r="A66">
        <v>54</v>
      </c>
      <c r="B66" s="6">
        <f t="shared" si="0"/>
        <v>44379</v>
      </c>
      <c r="C66" s="7">
        <f t="shared" si="1"/>
        <v>84134.995970685559</v>
      </c>
      <c r="D66" s="8">
        <f t="shared" si="2"/>
        <v>280.44998656894956</v>
      </c>
      <c r="E66" s="8">
        <f t="shared" si="3"/>
        <v>533.2067316012317</v>
      </c>
      <c r="F66" s="7">
        <f t="shared" si="4"/>
        <v>83601.789239084334</v>
      </c>
      <c r="G66" s="7">
        <f t="shared" si="5"/>
        <v>17539.252020274107</v>
      </c>
      <c r="H66" s="7">
        <f t="shared" si="6"/>
        <v>26398.210760915666</v>
      </c>
      <c r="K66" s="10"/>
    </row>
    <row r="67" spans="1:11">
      <c r="A67">
        <v>55</v>
      </c>
      <c r="B67" s="6">
        <f t="shared" si="0"/>
        <v>44410</v>
      </c>
      <c r="C67" s="7">
        <f t="shared" si="1"/>
        <v>83601.789239084334</v>
      </c>
      <c r="D67" s="8">
        <f t="shared" si="2"/>
        <v>278.67263079694544</v>
      </c>
      <c r="E67" s="8">
        <f t="shared" si="3"/>
        <v>534.98408737323575</v>
      </c>
      <c r="F67" s="7">
        <f t="shared" si="4"/>
        <v>83066.805151711102</v>
      </c>
      <c r="G67" s="7">
        <f t="shared" si="5"/>
        <v>17817.924651071051</v>
      </c>
      <c r="H67" s="7">
        <f t="shared" si="6"/>
        <v>26933.194848288902</v>
      </c>
      <c r="K67" s="10"/>
    </row>
    <row r="68" spans="1:11">
      <c r="A68">
        <v>56</v>
      </c>
      <c r="B68" s="6">
        <f t="shared" si="0"/>
        <v>44441</v>
      </c>
      <c r="C68" s="7">
        <f t="shared" si="1"/>
        <v>83066.805151711102</v>
      </c>
      <c r="D68" s="8">
        <f t="shared" si="2"/>
        <v>276.8893505057012</v>
      </c>
      <c r="E68" s="8">
        <f t="shared" si="3"/>
        <v>536.76736766447993</v>
      </c>
      <c r="F68" s="7">
        <f t="shared" si="4"/>
        <v>82530.037784046624</v>
      </c>
      <c r="G68" s="7">
        <f t="shared" si="5"/>
        <v>18094.814001576753</v>
      </c>
      <c r="H68" s="7">
        <f t="shared" si="6"/>
        <v>27469.962215953383</v>
      </c>
      <c r="K68" s="10"/>
    </row>
    <row r="69" spans="1:11">
      <c r="A69">
        <v>57</v>
      </c>
      <c r="B69" s="6">
        <f t="shared" si="0"/>
        <v>44472</v>
      </c>
      <c r="C69" s="7">
        <f t="shared" si="1"/>
        <v>82530.03778404661</v>
      </c>
      <c r="D69" s="8">
        <f t="shared" si="2"/>
        <v>275.1001259468195</v>
      </c>
      <c r="E69" s="8">
        <f t="shared" si="3"/>
        <v>538.55659222336169</v>
      </c>
      <c r="F69" s="7">
        <f t="shared" si="4"/>
        <v>81991.481191823244</v>
      </c>
      <c r="G69" s="7">
        <f t="shared" si="5"/>
        <v>18369.914127523574</v>
      </c>
      <c r="H69" s="7">
        <f t="shared" si="6"/>
        <v>28008.518808176745</v>
      </c>
      <c r="K69" s="10"/>
    </row>
    <row r="70" spans="1:11">
      <c r="A70">
        <v>58</v>
      </c>
      <c r="B70" s="6">
        <f t="shared" si="0"/>
        <v>44503</v>
      </c>
      <c r="C70" s="7">
        <f t="shared" si="1"/>
        <v>81991.481191823259</v>
      </c>
      <c r="D70" s="8">
        <f t="shared" si="2"/>
        <v>273.30493730607503</v>
      </c>
      <c r="E70" s="8">
        <f t="shared" si="3"/>
        <v>540.3517808641061</v>
      </c>
      <c r="F70" s="7">
        <f t="shared" si="4"/>
        <v>81451.129410959154</v>
      </c>
      <c r="G70" s="7">
        <f t="shared" si="5"/>
        <v>18643.219064829649</v>
      </c>
      <c r="H70" s="7">
        <f t="shared" si="6"/>
        <v>28548.870589040849</v>
      </c>
      <c r="K70" s="10"/>
    </row>
    <row r="71" spans="1:11">
      <c r="A71">
        <v>59</v>
      </c>
      <c r="B71" s="6">
        <f t="shared" si="0"/>
        <v>44534</v>
      </c>
      <c r="C71" s="7">
        <f t="shared" si="1"/>
        <v>81451.129410959154</v>
      </c>
      <c r="D71" s="8">
        <f t="shared" si="2"/>
        <v>271.50376470319463</v>
      </c>
      <c r="E71" s="8">
        <f t="shared" si="3"/>
        <v>542.15295346698656</v>
      </c>
      <c r="F71" s="7">
        <f t="shared" si="4"/>
        <v>80908.976457492172</v>
      </c>
      <c r="G71" s="7">
        <f t="shared" si="5"/>
        <v>18914.722829532842</v>
      </c>
      <c r="H71" s="7">
        <f t="shared" si="6"/>
        <v>29091.023542507835</v>
      </c>
      <c r="K71" s="10"/>
    </row>
    <row r="72" spans="1:11">
      <c r="A72">
        <v>60</v>
      </c>
      <c r="B72" s="6">
        <f t="shared" si="0"/>
        <v>44565</v>
      </c>
      <c r="C72" s="7">
        <f t="shared" si="1"/>
        <v>80908.976457492157</v>
      </c>
      <c r="D72" s="8">
        <f t="shared" si="2"/>
        <v>269.69658819163794</v>
      </c>
      <c r="E72" s="8">
        <f t="shared" si="3"/>
        <v>543.96012997854325</v>
      </c>
      <c r="F72" s="7">
        <f t="shared" si="4"/>
        <v>80365.016327513615</v>
      </c>
      <c r="G72" s="7">
        <f t="shared" si="5"/>
        <v>19184.419417724479</v>
      </c>
      <c r="H72" s="7">
        <f t="shared" si="6"/>
        <v>29634.983672486378</v>
      </c>
      <c r="K72" s="10"/>
    </row>
    <row r="73" spans="1:11">
      <c r="A73">
        <v>61</v>
      </c>
      <c r="B73" s="6">
        <f t="shared" si="0"/>
        <v>44596</v>
      </c>
      <c r="C73" s="7">
        <f t="shared" si="1"/>
        <v>80365.016327513615</v>
      </c>
      <c r="D73" s="8">
        <f t="shared" si="2"/>
        <v>267.88338775837599</v>
      </c>
      <c r="E73" s="8">
        <f t="shared" si="3"/>
        <v>545.7733304118052</v>
      </c>
      <c r="F73" s="7">
        <f t="shared" si="4"/>
        <v>79819.242997101814</v>
      </c>
      <c r="G73" s="7">
        <f t="shared" si="5"/>
        <v>19452.302805482854</v>
      </c>
      <c r="H73" s="7">
        <f t="shared" si="6"/>
        <v>30180.757002898183</v>
      </c>
      <c r="K73" s="10"/>
    </row>
    <row r="74" spans="1:11">
      <c r="A74">
        <v>62</v>
      </c>
      <c r="B74" s="6">
        <f t="shared" si="0"/>
        <v>44627</v>
      </c>
      <c r="C74" s="7">
        <f t="shared" si="1"/>
        <v>79819.242997101814</v>
      </c>
      <c r="D74" s="8">
        <f t="shared" si="2"/>
        <v>266.06414332367018</v>
      </c>
      <c r="E74" s="8">
        <f t="shared" si="3"/>
        <v>547.59257484651107</v>
      </c>
      <c r="F74" s="7">
        <f t="shared" si="4"/>
        <v>79271.650422255305</v>
      </c>
      <c r="G74" s="7">
        <f t="shared" si="5"/>
        <v>19718.366948806524</v>
      </c>
      <c r="H74" s="7">
        <f t="shared" si="6"/>
        <v>30728.349577744695</v>
      </c>
      <c r="K74" s="10"/>
    </row>
    <row r="75" spans="1:11">
      <c r="A75">
        <v>63</v>
      </c>
      <c r="B75" s="6">
        <f t="shared" si="0"/>
        <v>44658</v>
      </c>
      <c r="C75" s="7">
        <f t="shared" si="1"/>
        <v>79271.650422255305</v>
      </c>
      <c r="D75" s="8">
        <f t="shared" si="2"/>
        <v>264.23883474084829</v>
      </c>
      <c r="E75" s="8">
        <f t="shared" si="3"/>
        <v>549.41788342933296</v>
      </c>
      <c r="F75" s="7">
        <f t="shared" si="4"/>
        <v>78722.232538825978</v>
      </c>
      <c r="G75" s="7">
        <f t="shared" si="5"/>
        <v>19982.605783547373</v>
      </c>
      <c r="H75" s="7">
        <f t="shared" si="6"/>
        <v>31277.767461174029</v>
      </c>
      <c r="K75" s="10"/>
    </row>
    <row r="76" spans="1:11">
      <c r="A76">
        <v>64</v>
      </c>
      <c r="B76" s="6">
        <f t="shared" si="0"/>
        <v>44689</v>
      </c>
      <c r="C76" s="7">
        <f t="shared" si="1"/>
        <v>78722.232538825978</v>
      </c>
      <c r="D76" s="8">
        <f t="shared" si="2"/>
        <v>262.40744179608379</v>
      </c>
      <c r="E76" s="8">
        <f t="shared" si="3"/>
        <v>551.24927637409746</v>
      </c>
      <c r="F76" s="7">
        <f t="shared" si="4"/>
        <v>78170.983262451875</v>
      </c>
      <c r="G76" s="7">
        <f t="shared" si="5"/>
        <v>20245.013225343457</v>
      </c>
      <c r="H76" s="7">
        <f t="shared" si="6"/>
        <v>31829.016737548125</v>
      </c>
      <c r="K76" s="10"/>
    </row>
    <row r="77" spans="1:11">
      <c r="A77">
        <v>65</v>
      </c>
      <c r="B77" s="6">
        <f t="shared" si="0"/>
        <v>44720</v>
      </c>
      <c r="C77" s="7">
        <f t="shared" si="1"/>
        <v>78170.983262451875</v>
      </c>
      <c r="D77" s="8">
        <f t="shared" si="2"/>
        <v>260.56994420817</v>
      </c>
      <c r="E77" s="8">
        <f t="shared" si="3"/>
        <v>553.08677396201119</v>
      </c>
      <c r="F77" s="7">
        <f t="shared" si="4"/>
        <v>77617.89648848986</v>
      </c>
      <c r="G77" s="7">
        <f t="shared" si="5"/>
        <v>20505.583169551628</v>
      </c>
      <c r="H77" s="7">
        <f t="shared" si="6"/>
        <v>32382.103511510137</v>
      </c>
      <c r="K77" s="10"/>
    </row>
    <row r="78" spans="1:11">
      <c r="A78">
        <v>66</v>
      </c>
      <c r="B78" s="6">
        <f t="shared" ref="B78:B141" si="7">+IF(A78&gt;$E$7,"",B77+30+1)</f>
        <v>44751</v>
      </c>
      <c r="C78" s="7">
        <f t="shared" ref="C78:C141" si="8">IF(A78&gt;$E$7,"",C$13-H77)</f>
        <v>77617.89648848986</v>
      </c>
      <c r="D78" s="8">
        <f t="shared" ref="D78:D141" si="9">IF(A78&gt;$E$7,"",IPMT($C$6/$E$6,A78,$E$7,-$C$5))</f>
        <v>258.72632162829666</v>
      </c>
      <c r="E78" s="8">
        <f t="shared" ref="E78:E141" si="10">IF(A78&gt;$E$7,"",PPMT($C$6/$E$6,A78,$E$7,-$C$5))</f>
        <v>554.93039654188453</v>
      </c>
      <c r="F78" s="7">
        <f t="shared" ref="F78:F141" si="11">+IF(A78&gt;$E$7,"",C78-E78)</f>
        <v>77062.966091947979</v>
      </c>
      <c r="G78" s="7">
        <f t="shared" ref="G78:G141" si="12">+IF(A78&gt;$E$7,"",G77+D78)</f>
        <v>20764.309491179923</v>
      </c>
      <c r="H78" s="7">
        <f t="shared" ref="H78:H141" si="13">IF(A78&gt;$E$7,"",+H77+E78)</f>
        <v>32937.033908052021</v>
      </c>
      <c r="K78" s="10"/>
    </row>
    <row r="79" spans="1:11">
      <c r="A79">
        <v>67</v>
      </c>
      <c r="B79" s="6">
        <f t="shared" si="7"/>
        <v>44782</v>
      </c>
      <c r="C79" s="7">
        <f t="shared" si="8"/>
        <v>77062.966091947979</v>
      </c>
      <c r="D79" s="8">
        <f t="shared" si="9"/>
        <v>256.87655363982361</v>
      </c>
      <c r="E79" s="8">
        <f t="shared" si="10"/>
        <v>556.78016453035752</v>
      </c>
      <c r="F79" s="7">
        <f t="shared" si="11"/>
        <v>76506.185927417624</v>
      </c>
      <c r="G79" s="7">
        <f t="shared" si="12"/>
        <v>21021.186044819748</v>
      </c>
      <c r="H79" s="7">
        <f t="shared" si="13"/>
        <v>33493.814072582376</v>
      </c>
      <c r="K79" s="10"/>
    </row>
    <row r="80" spans="1:11">
      <c r="A80">
        <v>68</v>
      </c>
      <c r="B80" s="6">
        <f t="shared" si="7"/>
        <v>44813</v>
      </c>
      <c r="C80" s="7">
        <f t="shared" si="8"/>
        <v>76506.185927417624</v>
      </c>
      <c r="D80" s="8">
        <f t="shared" si="9"/>
        <v>255.0206197580556</v>
      </c>
      <c r="E80" s="8">
        <f t="shared" si="10"/>
        <v>558.63609841212565</v>
      </c>
      <c r="F80" s="7">
        <f t="shared" si="11"/>
        <v>75947.549829005497</v>
      </c>
      <c r="G80" s="7">
        <f t="shared" si="12"/>
        <v>21276.206664577803</v>
      </c>
      <c r="H80" s="7">
        <f t="shared" si="13"/>
        <v>34052.450170994503</v>
      </c>
      <c r="K80" s="10"/>
    </row>
    <row r="81" spans="1:11">
      <c r="A81">
        <v>69</v>
      </c>
      <c r="B81" s="6">
        <f t="shared" si="7"/>
        <v>44844</v>
      </c>
      <c r="C81" s="7">
        <f t="shared" si="8"/>
        <v>75947.549829005497</v>
      </c>
      <c r="D81" s="8">
        <f t="shared" si="9"/>
        <v>253.15849943001533</v>
      </c>
      <c r="E81" s="8">
        <f t="shared" si="10"/>
        <v>560.49821874016584</v>
      </c>
      <c r="F81" s="7">
        <f t="shared" si="11"/>
        <v>75387.051610265335</v>
      </c>
      <c r="G81" s="7">
        <f t="shared" si="12"/>
        <v>21529.365164007817</v>
      </c>
      <c r="H81" s="7">
        <f t="shared" si="13"/>
        <v>34612.948389734673</v>
      </c>
      <c r="K81" s="10"/>
    </row>
    <row r="82" spans="1:11">
      <c r="A82">
        <v>70</v>
      </c>
      <c r="B82" s="6">
        <f t="shared" si="7"/>
        <v>44875</v>
      </c>
      <c r="C82" s="7">
        <f t="shared" si="8"/>
        <v>75387.051610265335</v>
      </c>
      <c r="D82" s="8">
        <f t="shared" si="9"/>
        <v>251.29017203421469</v>
      </c>
      <c r="E82" s="8">
        <f t="shared" si="10"/>
        <v>562.36654613596647</v>
      </c>
      <c r="F82" s="7">
        <f t="shared" si="11"/>
        <v>74824.685064129371</v>
      </c>
      <c r="G82" s="7">
        <f t="shared" si="12"/>
        <v>21780.655336042033</v>
      </c>
      <c r="H82" s="7">
        <f t="shared" si="13"/>
        <v>35175.314935870636</v>
      </c>
      <c r="K82" s="10"/>
    </row>
    <row r="83" spans="1:11">
      <c r="A83">
        <v>71</v>
      </c>
      <c r="B83" s="6">
        <f t="shared" si="7"/>
        <v>44906</v>
      </c>
      <c r="C83" s="7">
        <f t="shared" si="8"/>
        <v>74824.685064129357</v>
      </c>
      <c r="D83" s="8">
        <f t="shared" si="9"/>
        <v>249.4156168804281</v>
      </c>
      <c r="E83" s="8">
        <f t="shared" si="10"/>
        <v>564.24110128975303</v>
      </c>
      <c r="F83" s="7">
        <f t="shared" si="11"/>
        <v>74260.443962839607</v>
      </c>
      <c r="G83" s="7">
        <f t="shared" si="12"/>
        <v>22030.070952922462</v>
      </c>
      <c r="H83" s="7">
        <f t="shared" si="13"/>
        <v>35739.556037160386</v>
      </c>
      <c r="K83" s="10"/>
    </row>
    <row r="84" spans="1:11">
      <c r="A84">
        <v>72</v>
      </c>
      <c r="B84" s="6">
        <f t="shared" si="7"/>
        <v>44937</v>
      </c>
      <c r="C84" s="7">
        <f t="shared" si="8"/>
        <v>74260.443962839607</v>
      </c>
      <c r="D84" s="8">
        <f t="shared" si="9"/>
        <v>247.53481320946207</v>
      </c>
      <c r="E84" s="8">
        <f t="shared" si="10"/>
        <v>566.12190496071912</v>
      </c>
      <c r="F84" s="7">
        <f t="shared" si="11"/>
        <v>73694.32205787889</v>
      </c>
      <c r="G84" s="7">
        <f t="shared" si="12"/>
        <v>22277.605766131925</v>
      </c>
      <c r="H84" s="7">
        <f t="shared" si="13"/>
        <v>36305.677942121103</v>
      </c>
      <c r="K84" s="10"/>
    </row>
    <row r="85" spans="1:11">
      <c r="A85">
        <v>73</v>
      </c>
      <c r="B85" s="6">
        <f t="shared" si="7"/>
        <v>44968</v>
      </c>
      <c r="C85" s="7">
        <f t="shared" si="8"/>
        <v>73694.32205787889</v>
      </c>
      <c r="D85" s="8">
        <f t="shared" si="9"/>
        <v>245.64774019292636</v>
      </c>
      <c r="E85" s="8">
        <f t="shared" si="10"/>
        <v>568.00897797725486</v>
      </c>
      <c r="F85" s="7">
        <f t="shared" si="11"/>
        <v>73126.313079901636</v>
      </c>
      <c r="G85" s="7">
        <f t="shared" si="12"/>
        <v>22523.253506324851</v>
      </c>
      <c r="H85" s="7">
        <f t="shared" si="13"/>
        <v>36873.686920098356</v>
      </c>
      <c r="K85" s="10"/>
    </row>
    <row r="86" spans="1:11">
      <c r="A86">
        <v>74</v>
      </c>
      <c r="B86" s="6">
        <f t="shared" si="7"/>
        <v>44999</v>
      </c>
      <c r="C86" s="7">
        <f t="shared" si="8"/>
        <v>73126.313079901651</v>
      </c>
      <c r="D86" s="8">
        <f t="shared" si="9"/>
        <v>243.75437693300231</v>
      </c>
      <c r="E86" s="8">
        <f t="shared" si="10"/>
        <v>569.90234123717892</v>
      </c>
      <c r="F86" s="7">
        <f t="shared" si="11"/>
        <v>72556.410738664476</v>
      </c>
      <c r="G86" s="7">
        <f t="shared" si="12"/>
        <v>22767.007883257855</v>
      </c>
      <c r="H86" s="7">
        <f t="shared" si="13"/>
        <v>37443.589261335539</v>
      </c>
      <c r="K86" s="10"/>
    </row>
    <row r="87" spans="1:11">
      <c r="A87">
        <v>75</v>
      </c>
      <c r="B87" s="6">
        <f t="shared" si="7"/>
        <v>45030</v>
      </c>
      <c r="C87" s="7">
        <f t="shared" si="8"/>
        <v>72556.410738664461</v>
      </c>
      <c r="D87" s="8">
        <f t="shared" si="9"/>
        <v>241.85470246221149</v>
      </c>
      <c r="E87" s="8">
        <f t="shared" si="10"/>
        <v>571.80201570796976</v>
      </c>
      <c r="F87" s="7">
        <f t="shared" si="11"/>
        <v>71984.608722956487</v>
      </c>
      <c r="G87" s="7">
        <f t="shared" si="12"/>
        <v>23008.862585720068</v>
      </c>
      <c r="H87" s="7">
        <f t="shared" si="13"/>
        <v>38015.391277043505</v>
      </c>
      <c r="K87" s="10"/>
    </row>
    <row r="88" spans="1:11">
      <c r="A88">
        <v>76</v>
      </c>
      <c r="B88" s="6">
        <f t="shared" si="7"/>
        <v>45061</v>
      </c>
      <c r="C88" s="7">
        <f t="shared" si="8"/>
        <v>71984.608722956502</v>
      </c>
      <c r="D88" s="8">
        <f t="shared" si="9"/>
        <v>239.94869574318486</v>
      </c>
      <c r="E88" s="8">
        <f t="shared" si="10"/>
        <v>573.70802242699631</v>
      </c>
      <c r="F88" s="7">
        <f t="shared" si="11"/>
        <v>71410.900700529499</v>
      </c>
      <c r="G88" s="7">
        <f t="shared" si="12"/>
        <v>23248.811281463251</v>
      </c>
      <c r="H88" s="7">
        <f t="shared" si="13"/>
        <v>38589.099299470501</v>
      </c>
      <c r="K88" s="10"/>
    </row>
    <row r="89" spans="1:11">
      <c r="A89">
        <v>77</v>
      </c>
      <c r="B89" s="6">
        <f t="shared" si="7"/>
        <v>45092</v>
      </c>
      <c r="C89" s="7">
        <f t="shared" si="8"/>
        <v>71410.900700529499</v>
      </c>
      <c r="D89" s="8">
        <f t="shared" si="9"/>
        <v>238.03633566842819</v>
      </c>
      <c r="E89" s="8">
        <f t="shared" si="10"/>
        <v>575.62038250175306</v>
      </c>
      <c r="F89" s="7">
        <f t="shared" si="11"/>
        <v>70835.280318027741</v>
      </c>
      <c r="G89" s="7">
        <f t="shared" si="12"/>
        <v>23486.84761713168</v>
      </c>
      <c r="H89" s="7">
        <f t="shared" si="13"/>
        <v>39164.719681972252</v>
      </c>
      <c r="K89" s="10"/>
    </row>
    <row r="90" spans="1:11">
      <c r="A90">
        <v>78</v>
      </c>
      <c r="B90" s="6">
        <f t="shared" si="7"/>
        <v>45123</v>
      </c>
      <c r="C90" s="7">
        <f t="shared" si="8"/>
        <v>70835.280318027741</v>
      </c>
      <c r="D90" s="8">
        <f t="shared" si="9"/>
        <v>236.11760106008904</v>
      </c>
      <c r="E90" s="8">
        <f t="shared" si="10"/>
        <v>577.53911711009209</v>
      </c>
      <c r="F90" s="7">
        <f t="shared" si="11"/>
        <v>70257.741200917648</v>
      </c>
      <c r="G90" s="7">
        <f t="shared" si="12"/>
        <v>23722.96521819177</v>
      </c>
      <c r="H90" s="7">
        <f t="shared" si="13"/>
        <v>39742.258799082345</v>
      </c>
      <c r="K90" s="10"/>
    </row>
    <row r="91" spans="1:11">
      <c r="A91">
        <v>79</v>
      </c>
      <c r="B91" s="6">
        <f t="shared" si="7"/>
        <v>45154</v>
      </c>
      <c r="C91" s="7">
        <f t="shared" si="8"/>
        <v>70257.741200917662</v>
      </c>
      <c r="D91" s="8">
        <f t="shared" si="9"/>
        <v>234.19247066972196</v>
      </c>
      <c r="E91" s="8">
        <f t="shared" si="10"/>
        <v>579.46424750045924</v>
      </c>
      <c r="F91" s="7">
        <f t="shared" si="11"/>
        <v>69678.276953417197</v>
      </c>
      <c r="G91" s="7">
        <f t="shared" si="12"/>
        <v>23957.157688861491</v>
      </c>
      <c r="H91" s="7">
        <f t="shared" si="13"/>
        <v>40321.723046582803</v>
      </c>
      <c r="K91" s="10"/>
    </row>
    <row r="92" spans="1:11">
      <c r="A92">
        <v>80</v>
      </c>
      <c r="B92" s="6">
        <f t="shared" si="7"/>
        <v>45185</v>
      </c>
      <c r="C92" s="7">
        <f t="shared" si="8"/>
        <v>69678.276953417197</v>
      </c>
      <c r="D92" s="8">
        <f t="shared" si="9"/>
        <v>232.26092317805359</v>
      </c>
      <c r="E92" s="8">
        <f t="shared" si="10"/>
        <v>581.39579499212755</v>
      </c>
      <c r="F92" s="7">
        <f t="shared" si="11"/>
        <v>69096.881158425065</v>
      </c>
      <c r="G92" s="7">
        <f t="shared" si="12"/>
        <v>24189.418612039546</v>
      </c>
      <c r="H92" s="7">
        <f t="shared" si="13"/>
        <v>40903.118841574928</v>
      </c>
      <c r="K92" s="10"/>
    </row>
    <row r="93" spans="1:11">
      <c r="A93">
        <v>81</v>
      </c>
      <c r="B93" s="6">
        <f t="shared" si="7"/>
        <v>45216</v>
      </c>
      <c r="C93" s="7">
        <f t="shared" si="8"/>
        <v>69096.881158425065</v>
      </c>
      <c r="D93" s="8">
        <f t="shared" si="9"/>
        <v>230.32293719474646</v>
      </c>
      <c r="E93" s="8">
        <f t="shared" si="10"/>
        <v>583.33378097543471</v>
      </c>
      <c r="F93" s="7">
        <f t="shared" si="11"/>
        <v>68513.547377449635</v>
      </c>
      <c r="G93" s="7">
        <f t="shared" si="12"/>
        <v>24419.741549234292</v>
      </c>
      <c r="H93" s="7">
        <f t="shared" si="13"/>
        <v>41486.452622550365</v>
      </c>
      <c r="K93" s="10"/>
    </row>
    <row r="94" spans="1:11">
      <c r="A94">
        <v>82</v>
      </c>
      <c r="B94" s="6">
        <f t="shared" si="7"/>
        <v>45247</v>
      </c>
      <c r="C94" s="7">
        <f t="shared" si="8"/>
        <v>68513.547377449635</v>
      </c>
      <c r="D94" s="8">
        <f t="shared" si="9"/>
        <v>228.37849125816163</v>
      </c>
      <c r="E94" s="8">
        <f t="shared" si="10"/>
        <v>585.27822691201959</v>
      </c>
      <c r="F94" s="7">
        <f t="shared" si="11"/>
        <v>67928.269150537613</v>
      </c>
      <c r="G94" s="7">
        <f t="shared" si="12"/>
        <v>24648.120040492453</v>
      </c>
      <c r="H94" s="7">
        <f t="shared" si="13"/>
        <v>42071.730849462387</v>
      </c>
      <c r="K94" s="10"/>
    </row>
    <row r="95" spans="1:11">
      <c r="A95">
        <v>83</v>
      </c>
      <c r="B95" s="6">
        <f t="shared" si="7"/>
        <v>45278</v>
      </c>
      <c r="C95" s="7">
        <f t="shared" si="8"/>
        <v>67928.269150537613</v>
      </c>
      <c r="D95" s="8">
        <f t="shared" si="9"/>
        <v>226.42756383512162</v>
      </c>
      <c r="E95" s="8">
        <f t="shared" si="10"/>
        <v>587.22915433505955</v>
      </c>
      <c r="F95" s="7">
        <f t="shared" si="11"/>
        <v>67341.039996202555</v>
      </c>
      <c r="G95" s="7">
        <f t="shared" si="12"/>
        <v>24874.547604327574</v>
      </c>
      <c r="H95" s="7">
        <f t="shared" si="13"/>
        <v>42658.960003797445</v>
      </c>
      <c r="K95" s="10"/>
    </row>
    <row r="96" spans="1:11">
      <c r="A96">
        <v>84</v>
      </c>
      <c r="B96" s="6">
        <f t="shared" si="7"/>
        <v>45309</v>
      </c>
      <c r="C96" s="7">
        <f t="shared" si="8"/>
        <v>67341.039996202555</v>
      </c>
      <c r="D96" s="8">
        <f t="shared" si="9"/>
        <v>224.47013332067127</v>
      </c>
      <c r="E96" s="8">
        <f t="shared" si="10"/>
        <v>589.18658484950993</v>
      </c>
      <c r="F96" s="7">
        <f t="shared" si="11"/>
        <v>66751.853411353048</v>
      </c>
      <c r="G96" s="7">
        <f t="shared" si="12"/>
        <v>25099.017737648246</v>
      </c>
      <c r="H96" s="7">
        <f t="shared" si="13"/>
        <v>43248.146588646952</v>
      </c>
      <c r="K96" s="10"/>
    </row>
    <row r="97" spans="1:11">
      <c r="A97">
        <v>85</v>
      </c>
      <c r="B97" s="6">
        <f t="shared" si="7"/>
        <v>45340</v>
      </c>
      <c r="C97" s="7">
        <f t="shared" si="8"/>
        <v>66751.853411353048</v>
      </c>
      <c r="D97" s="8">
        <f t="shared" si="9"/>
        <v>222.50617803783953</v>
      </c>
      <c r="E97" s="8">
        <f t="shared" si="10"/>
        <v>591.15054013234169</v>
      </c>
      <c r="F97" s="7">
        <f t="shared" si="11"/>
        <v>66160.70287122071</v>
      </c>
      <c r="G97" s="7">
        <f t="shared" si="12"/>
        <v>25321.523915686084</v>
      </c>
      <c r="H97" s="7">
        <f t="shared" si="13"/>
        <v>43839.297128779297</v>
      </c>
      <c r="K97" s="10"/>
    </row>
    <row r="98" spans="1:11">
      <c r="A98">
        <v>86</v>
      </c>
      <c r="B98" s="6">
        <f t="shared" si="7"/>
        <v>45371</v>
      </c>
      <c r="C98" s="7">
        <f t="shared" si="8"/>
        <v>66160.70287122071</v>
      </c>
      <c r="D98" s="8">
        <f t="shared" si="9"/>
        <v>220.53567623739849</v>
      </c>
      <c r="E98" s="8">
        <f t="shared" si="10"/>
        <v>593.12104193278265</v>
      </c>
      <c r="F98" s="7">
        <f t="shared" si="11"/>
        <v>65567.581829287927</v>
      </c>
      <c r="G98" s="7">
        <f t="shared" si="12"/>
        <v>25542.059591923484</v>
      </c>
      <c r="H98" s="7">
        <f t="shared" si="13"/>
        <v>44432.418170712081</v>
      </c>
      <c r="K98" s="10"/>
    </row>
    <row r="99" spans="1:11">
      <c r="A99">
        <v>87</v>
      </c>
      <c r="B99" s="6">
        <f t="shared" si="7"/>
        <v>45402</v>
      </c>
      <c r="C99" s="7">
        <f t="shared" si="8"/>
        <v>65567.581829287927</v>
      </c>
      <c r="D99" s="8">
        <f t="shared" si="9"/>
        <v>218.5586060976224</v>
      </c>
      <c r="E99" s="8">
        <f t="shared" si="10"/>
        <v>595.09811207255882</v>
      </c>
      <c r="F99" s="7">
        <f t="shared" si="11"/>
        <v>64972.483717215371</v>
      </c>
      <c r="G99" s="7">
        <f t="shared" si="12"/>
        <v>25760.618198021108</v>
      </c>
      <c r="H99" s="7">
        <f t="shared" si="13"/>
        <v>45027.516282784636</v>
      </c>
      <c r="K99" s="10"/>
    </row>
    <row r="100" spans="1:11">
      <c r="A100">
        <v>88</v>
      </c>
      <c r="B100" s="6">
        <f t="shared" si="7"/>
        <v>45433</v>
      </c>
      <c r="C100" s="7">
        <f t="shared" si="8"/>
        <v>64972.483717215364</v>
      </c>
      <c r="D100" s="8">
        <f t="shared" si="9"/>
        <v>216.57494572404707</v>
      </c>
      <c r="E100" s="8">
        <f t="shared" si="10"/>
        <v>597.0817724461341</v>
      </c>
      <c r="F100" s="7">
        <f t="shared" si="11"/>
        <v>64375.401944769226</v>
      </c>
      <c r="G100" s="7">
        <f t="shared" si="12"/>
        <v>25977.193143745153</v>
      </c>
      <c r="H100" s="7">
        <f t="shared" si="13"/>
        <v>45624.598055230774</v>
      </c>
      <c r="K100" s="10"/>
    </row>
    <row r="101" spans="1:11">
      <c r="A101">
        <v>89</v>
      </c>
      <c r="B101" s="6">
        <f t="shared" si="7"/>
        <v>45464</v>
      </c>
      <c r="C101" s="7">
        <f t="shared" si="8"/>
        <v>64375.401944769226</v>
      </c>
      <c r="D101" s="8">
        <f t="shared" si="9"/>
        <v>214.58467314922663</v>
      </c>
      <c r="E101" s="8">
        <f t="shared" si="10"/>
        <v>599.07204502095453</v>
      </c>
      <c r="F101" s="7">
        <f t="shared" si="11"/>
        <v>63776.329899748271</v>
      </c>
      <c r="G101" s="7">
        <f t="shared" si="12"/>
        <v>26191.777816894381</v>
      </c>
      <c r="H101" s="7">
        <f t="shared" si="13"/>
        <v>46223.670100251729</v>
      </c>
      <c r="K101" s="10"/>
    </row>
    <row r="102" spans="1:11">
      <c r="A102">
        <v>90</v>
      </c>
      <c r="B102" s="6">
        <f t="shared" si="7"/>
        <v>45495</v>
      </c>
      <c r="C102" s="7">
        <f t="shared" si="8"/>
        <v>63776.329899748271</v>
      </c>
      <c r="D102" s="8">
        <f t="shared" si="9"/>
        <v>212.58776633249011</v>
      </c>
      <c r="E102" s="8">
        <f t="shared" si="10"/>
        <v>601.06895183769109</v>
      </c>
      <c r="F102" s="7">
        <f t="shared" si="11"/>
        <v>63175.260947910581</v>
      </c>
      <c r="G102" s="7">
        <f t="shared" si="12"/>
        <v>26404.365583226871</v>
      </c>
      <c r="H102" s="7">
        <f t="shared" si="13"/>
        <v>46824.739052089419</v>
      </c>
      <c r="K102" s="10"/>
    </row>
    <row r="103" spans="1:11">
      <c r="A103">
        <v>91</v>
      </c>
      <c r="B103" s="6">
        <f t="shared" si="7"/>
        <v>45526</v>
      </c>
      <c r="C103" s="7">
        <f t="shared" si="8"/>
        <v>63175.260947910581</v>
      </c>
      <c r="D103" s="8">
        <f t="shared" si="9"/>
        <v>210.58420315969781</v>
      </c>
      <c r="E103" s="8">
        <f t="shared" si="10"/>
        <v>603.07251501048336</v>
      </c>
      <c r="F103" s="7">
        <f t="shared" si="11"/>
        <v>62572.188432900097</v>
      </c>
      <c r="G103" s="7">
        <f t="shared" si="12"/>
        <v>26614.949786386569</v>
      </c>
      <c r="H103" s="7">
        <f t="shared" si="13"/>
        <v>47427.811567099903</v>
      </c>
      <c r="K103" s="10"/>
    </row>
    <row r="104" spans="1:11">
      <c r="A104">
        <v>92</v>
      </c>
      <c r="B104" s="6">
        <f t="shared" si="7"/>
        <v>45557</v>
      </c>
      <c r="C104" s="7">
        <f t="shared" si="8"/>
        <v>62572.188432900097</v>
      </c>
      <c r="D104" s="8">
        <f t="shared" si="9"/>
        <v>208.57396144299605</v>
      </c>
      <c r="E104" s="8">
        <f t="shared" si="10"/>
        <v>605.08275672718514</v>
      </c>
      <c r="F104" s="7">
        <f t="shared" si="11"/>
        <v>61967.105676172912</v>
      </c>
      <c r="G104" s="7">
        <f t="shared" si="12"/>
        <v>26823.523747829564</v>
      </c>
      <c r="H104" s="7">
        <f t="shared" si="13"/>
        <v>48032.894323827088</v>
      </c>
      <c r="K104" s="10"/>
    </row>
    <row r="105" spans="1:11">
      <c r="A105">
        <v>93</v>
      </c>
      <c r="B105" s="6">
        <f t="shared" si="7"/>
        <v>45588</v>
      </c>
      <c r="C105" s="7">
        <f t="shared" si="8"/>
        <v>61967.105676172912</v>
      </c>
      <c r="D105" s="8">
        <f t="shared" si="9"/>
        <v>206.55701892057203</v>
      </c>
      <c r="E105" s="8">
        <f t="shared" si="10"/>
        <v>607.0996992496091</v>
      </c>
      <c r="F105" s="7">
        <f t="shared" si="11"/>
        <v>61360.005976923305</v>
      </c>
      <c r="G105" s="7">
        <f t="shared" si="12"/>
        <v>27030.080766750136</v>
      </c>
      <c r="H105" s="7">
        <f t="shared" si="13"/>
        <v>48639.994023076695</v>
      </c>
      <c r="K105" s="10"/>
    </row>
    <row r="106" spans="1:11">
      <c r="A106">
        <v>94</v>
      </c>
      <c r="B106" s="6">
        <f t="shared" si="7"/>
        <v>45619</v>
      </c>
      <c r="C106" s="7">
        <f t="shared" si="8"/>
        <v>61360.005976923305</v>
      </c>
      <c r="D106" s="8">
        <f t="shared" si="9"/>
        <v>204.53335325640671</v>
      </c>
      <c r="E106" s="8">
        <f t="shared" si="10"/>
        <v>609.12336491377448</v>
      </c>
      <c r="F106" s="7">
        <f t="shared" si="11"/>
        <v>60750.882612009533</v>
      </c>
      <c r="G106" s="7">
        <f t="shared" si="12"/>
        <v>27234.614120006543</v>
      </c>
      <c r="H106" s="7">
        <f t="shared" si="13"/>
        <v>49249.117387990467</v>
      </c>
      <c r="K106" s="10"/>
    </row>
    <row r="107" spans="1:11">
      <c r="A107">
        <v>95</v>
      </c>
      <c r="B107" s="6">
        <f t="shared" si="7"/>
        <v>45650</v>
      </c>
      <c r="C107" s="7">
        <f t="shared" si="8"/>
        <v>60750.882612009533</v>
      </c>
      <c r="D107" s="8">
        <f t="shared" si="9"/>
        <v>202.50294204002736</v>
      </c>
      <c r="E107" s="8">
        <f t="shared" si="10"/>
        <v>611.1537761301538</v>
      </c>
      <c r="F107" s="7">
        <f t="shared" si="11"/>
        <v>60139.728835879381</v>
      </c>
      <c r="G107" s="7">
        <f t="shared" si="12"/>
        <v>27437.117062046571</v>
      </c>
      <c r="H107" s="7">
        <f t="shared" si="13"/>
        <v>49860.271164120619</v>
      </c>
      <c r="K107" s="10"/>
    </row>
    <row r="108" spans="1:11">
      <c r="A108">
        <v>96</v>
      </c>
      <c r="B108" s="6">
        <f t="shared" si="7"/>
        <v>45681</v>
      </c>
      <c r="C108" s="7">
        <f t="shared" si="8"/>
        <v>60139.728835879381</v>
      </c>
      <c r="D108" s="8">
        <f t="shared" si="9"/>
        <v>200.46576278626009</v>
      </c>
      <c r="E108" s="8">
        <f t="shared" si="10"/>
        <v>613.19095538392116</v>
      </c>
      <c r="F108" s="7">
        <f t="shared" si="11"/>
        <v>59526.53788049546</v>
      </c>
      <c r="G108" s="7">
        <f t="shared" si="12"/>
        <v>27637.582824832833</v>
      </c>
      <c r="H108" s="7">
        <f t="shared" si="13"/>
        <v>50473.46211950454</v>
      </c>
      <c r="K108" s="10"/>
    </row>
    <row r="109" spans="1:11">
      <c r="A109">
        <v>97</v>
      </c>
      <c r="B109" s="6">
        <f t="shared" si="7"/>
        <v>45712</v>
      </c>
      <c r="C109" s="7">
        <f t="shared" si="8"/>
        <v>59526.53788049546</v>
      </c>
      <c r="D109" s="8">
        <f t="shared" si="9"/>
        <v>198.42179293498035</v>
      </c>
      <c r="E109" s="8">
        <f t="shared" si="10"/>
        <v>615.23492523520088</v>
      </c>
      <c r="F109" s="7">
        <f t="shared" si="11"/>
        <v>58911.30295526026</v>
      </c>
      <c r="G109" s="7">
        <f t="shared" si="12"/>
        <v>27836.004617767812</v>
      </c>
      <c r="H109" s="7">
        <f t="shared" si="13"/>
        <v>51088.69704473974</v>
      </c>
      <c r="K109" s="10"/>
    </row>
    <row r="110" spans="1:11">
      <c r="A110">
        <v>98</v>
      </c>
      <c r="B110" s="6">
        <f t="shared" si="7"/>
        <v>45743</v>
      </c>
      <c r="C110" s="7">
        <f t="shared" si="8"/>
        <v>58911.30295526026</v>
      </c>
      <c r="D110" s="8">
        <f t="shared" si="9"/>
        <v>196.37100985086286</v>
      </c>
      <c r="E110" s="8">
        <f t="shared" si="10"/>
        <v>617.28570831931836</v>
      </c>
      <c r="F110" s="7">
        <f t="shared" si="11"/>
        <v>58294.017246940944</v>
      </c>
      <c r="G110" s="7">
        <f t="shared" si="12"/>
        <v>28032.375627618676</v>
      </c>
      <c r="H110" s="7">
        <f t="shared" si="13"/>
        <v>51705.982753059056</v>
      </c>
      <c r="K110" s="10"/>
    </row>
    <row r="111" spans="1:11">
      <c r="A111">
        <v>99</v>
      </c>
      <c r="B111" s="6">
        <f t="shared" si="7"/>
        <v>45774</v>
      </c>
      <c r="C111" s="7">
        <f t="shared" si="8"/>
        <v>58294.017246940944</v>
      </c>
      <c r="D111" s="8">
        <f t="shared" si="9"/>
        <v>194.31339082313184</v>
      </c>
      <c r="E111" s="8">
        <f t="shared" si="10"/>
        <v>619.34332734704935</v>
      </c>
      <c r="F111" s="7">
        <f t="shared" si="11"/>
        <v>57674.673919593894</v>
      </c>
      <c r="G111" s="7">
        <f t="shared" si="12"/>
        <v>28226.689018441808</v>
      </c>
      <c r="H111" s="7">
        <f t="shared" si="13"/>
        <v>52325.326080406106</v>
      </c>
      <c r="K111" s="10"/>
    </row>
    <row r="112" spans="1:11">
      <c r="A112">
        <v>100</v>
      </c>
      <c r="B112" s="6">
        <f t="shared" si="7"/>
        <v>45805</v>
      </c>
      <c r="C112" s="7">
        <f t="shared" si="8"/>
        <v>57674.673919593894</v>
      </c>
      <c r="D112" s="8">
        <f t="shared" si="9"/>
        <v>192.24891306530802</v>
      </c>
      <c r="E112" s="8">
        <f t="shared" si="10"/>
        <v>621.4078051048732</v>
      </c>
      <c r="F112" s="7">
        <f t="shared" si="11"/>
        <v>57053.266114489023</v>
      </c>
      <c r="G112" s="7">
        <f t="shared" si="12"/>
        <v>28418.937931507116</v>
      </c>
      <c r="H112" s="7">
        <f t="shared" si="13"/>
        <v>52946.733885510977</v>
      </c>
      <c r="K112" s="10"/>
    </row>
    <row r="113" spans="1:11">
      <c r="A113">
        <v>101</v>
      </c>
      <c r="B113" s="6">
        <f t="shared" si="7"/>
        <v>45836</v>
      </c>
      <c r="C113" s="7">
        <f t="shared" si="8"/>
        <v>57053.266114489023</v>
      </c>
      <c r="D113" s="8">
        <f t="shared" si="9"/>
        <v>190.17755371495869</v>
      </c>
      <c r="E113" s="8">
        <f t="shared" si="10"/>
        <v>623.47916445522253</v>
      </c>
      <c r="F113" s="7">
        <f t="shared" si="11"/>
        <v>56429.786950033798</v>
      </c>
      <c r="G113" s="7">
        <f t="shared" si="12"/>
        <v>28609.115485222075</v>
      </c>
      <c r="H113" s="7">
        <f t="shared" si="13"/>
        <v>53570.213049966202</v>
      </c>
      <c r="K113" s="10"/>
    </row>
    <row r="114" spans="1:11">
      <c r="A114">
        <v>102</v>
      </c>
      <c r="B114" s="6">
        <f t="shared" si="7"/>
        <v>45867</v>
      </c>
      <c r="C114" s="7">
        <f t="shared" si="8"/>
        <v>56429.786950033798</v>
      </c>
      <c r="D114" s="8">
        <f t="shared" si="9"/>
        <v>188.09928983344119</v>
      </c>
      <c r="E114" s="8">
        <f t="shared" si="10"/>
        <v>625.55742833674003</v>
      </c>
      <c r="F114" s="7">
        <f t="shared" si="11"/>
        <v>55804.22952169706</v>
      </c>
      <c r="G114" s="7">
        <f t="shared" si="12"/>
        <v>28797.214775055516</v>
      </c>
      <c r="H114" s="7">
        <f t="shared" si="13"/>
        <v>54195.77047830294</v>
      </c>
      <c r="K114" s="10"/>
    </row>
    <row r="115" spans="1:11">
      <c r="A115">
        <v>103</v>
      </c>
      <c r="B115" s="6">
        <f t="shared" si="7"/>
        <v>45898</v>
      </c>
      <c r="C115" s="7">
        <f t="shared" si="8"/>
        <v>55804.22952169706</v>
      </c>
      <c r="D115" s="8">
        <f t="shared" si="9"/>
        <v>186.01409840565191</v>
      </c>
      <c r="E115" s="8">
        <f t="shared" si="10"/>
        <v>627.64261976452929</v>
      </c>
      <c r="F115" s="7">
        <f t="shared" si="11"/>
        <v>55176.586901932533</v>
      </c>
      <c r="G115" s="7">
        <f t="shared" si="12"/>
        <v>28983.228873461168</v>
      </c>
      <c r="H115" s="7">
        <f t="shared" si="13"/>
        <v>54823.413098067467</v>
      </c>
      <c r="K115" s="10"/>
    </row>
    <row r="116" spans="1:11">
      <c r="A116">
        <v>104</v>
      </c>
      <c r="B116" s="6">
        <f t="shared" si="7"/>
        <v>45929</v>
      </c>
      <c r="C116" s="7">
        <f t="shared" si="8"/>
        <v>55176.586901932533</v>
      </c>
      <c r="D116" s="8">
        <f t="shared" si="9"/>
        <v>183.92195633976993</v>
      </c>
      <c r="E116" s="8">
        <f t="shared" si="10"/>
        <v>629.73476183041123</v>
      </c>
      <c r="F116" s="7">
        <f t="shared" si="11"/>
        <v>54546.852140102121</v>
      </c>
      <c r="G116" s="7">
        <f t="shared" si="12"/>
        <v>29167.150829800939</v>
      </c>
      <c r="H116" s="7">
        <f t="shared" si="13"/>
        <v>55453.147859897879</v>
      </c>
      <c r="K116" s="10"/>
    </row>
    <row r="117" spans="1:11">
      <c r="A117">
        <v>105</v>
      </c>
      <c r="B117" s="6">
        <f t="shared" si="7"/>
        <v>45960</v>
      </c>
      <c r="C117" s="7">
        <f t="shared" si="8"/>
        <v>54546.852140102121</v>
      </c>
      <c r="D117" s="8">
        <f t="shared" si="9"/>
        <v>181.82284046700207</v>
      </c>
      <c r="E117" s="8">
        <f t="shared" si="10"/>
        <v>631.83387770317916</v>
      </c>
      <c r="F117" s="7">
        <f t="shared" si="11"/>
        <v>53915.018262398939</v>
      </c>
      <c r="G117" s="7">
        <f t="shared" si="12"/>
        <v>29348.97367026794</v>
      </c>
      <c r="H117" s="7">
        <f t="shared" si="13"/>
        <v>56084.981737601061</v>
      </c>
      <c r="K117" s="10"/>
    </row>
    <row r="118" spans="1:11">
      <c r="A118">
        <v>106</v>
      </c>
      <c r="B118" s="6">
        <f t="shared" si="7"/>
        <v>45991</v>
      </c>
      <c r="C118" s="7">
        <f t="shared" si="8"/>
        <v>53915.018262398939</v>
      </c>
      <c r="D118" s="8">
        <f t="shared" si="9"/>
        <v>179.71672754132476</v>
      </c>
      <c r="E118" s="8">
        <f t="shared" si="10"/>
        <v>633.93999062885644</v>
      </c>
      <c r="F118" s="7">
        <f t="shared" si="11"/>
        <v>53281.078271770079</v>
      </c>
      <c r="G118" s="7">
        <f t="shared" si="12"/>
        <v>29528.690397809263</v>
      </c>
      <c r="H118" s="7">
        <f t="shared" si="13"/>
        <v>56718.921728229921</v>
      </c>
      <c r="K118" s="10"/>
    </row>
    <row r="119" spans="1:11">
      <c r="A119">
        <v>107</v>
      </c>
      <c r="B119" s="6">
        <f t="shared" si="7"/>
        <v>46022</v>
      </c>
      <c r="C119" s="7">
        <f t="shared" si="8"/>
        <v>53281.078271770079</v>
      </c>
      <c r="D119" s="8">
        <f t="shared" si="9"/>
        <v>177.60359423922841</v>
      </c>
      <c r="E119" s="8">
        <f t="shared" si="10"/>
        <v>636.05312393095278</v>
      </c>
      <c r="F119" s="7">
        <f t="shared" si="11"/>
        <v>52645.025147839129</v>
      </c>
      <c r="G119" s="7">
        <f t="shared" si="12"/>
        <v>29706.293992048493</v>
      </c>
      <c r="H119" s="7">
        <f t="shared" si="13"/>
        <v>57354.974852160871</v>
      </c>
      <c r="K119" s="10"/>
    </row>
    <row r="120" spans="1:11">
      <c r="A120">
        <v>108</v>
      </c>
      <c r="B120" s="6">
        <f t="shared" si="7"/>
        <v>46053</v>
      </c>
      <c r="C120" s="7">
        <f t="shared" si="8"/>
        <v>52645.025147839129</v>
      </c>
      <c r="D120" s="8">
        <f t="shared" si="9"/>
        <v>175.4834171594585</v>
      </c>
      <c r="E120" s="8">
        <f t="shared" si="10"/>
        <v>638.17330101072275</v>
      </c>
      <c r="F120" s="7">
        <f t="shared" si="11"/>
        <v>52006.851846828409</v>
      </c>
      <c r="G120" s="7">
        <f t="shared" si="12"/>
        <v>29881.777409207953</v>
      </c>
      <c r="H120" s="7">
        <f t="shared" si="13"/>
        <v>57993.148153171591</v>
      </c>
      <c r="K120" s="10"/>
    </row>
    <row r="121" spans="1:11">
      <c r="A121">
        <v>109</v>
      </c>
      <c r="B121" s="6">
        <f t="shared" si="7"/>
        <v>46084</v>
      </c>
      <c r="C121" s="7">
        <f t="shared" si="8"/>
        <v>52006.851846828409</v>
      </c>
      <c r="D121" s="8">
        <f t="shared" si="9"/>
        <v>173.35617282275615</v>
      </c>
      <c r="E121" s="8">
        <f t="shared" si="10"/>
        <v>640.30054534742499</v>
      </c>
      <c r="F121" s="7">
        <f t="shared" si="11"/>
        <v>51366.551301480984</v>
      </c>
      <c r="G121" s="7">
        <f t="shared" si="12"/>
        <v>30055.13358203071</v>
      </c>
      <c r="H121" s="7">
        <f t="shared" si="13"/>
        <v>58633.448698519016</v>
      </c>
      <c r="K121" s="10"/>
    </row>
    <row r="122" spans="1:11">
      <c r="A122">
        <v>110</v>
      </c>
      <c r="B122" s="6">
        <f t="shared" si="7"/>
        <v>46115</v>
      </c>
      <c r="C122" s="7">
        <f t="shared" si="8"/>
        <v>51366.551301480984</v>
      </c>
      <c r="D122" s="8">
        <f t="shared" si="9"/>
        <v>171.22183767159797</v>
      </c>
      <c r="E122" s="8">
        <f t="shared" si="10"/>
        <v>642.4348804985832</v>
      </c>
      <c r="F122" s="7">
        <f t="shared" si="11"/>
        <v>50724.116420982398</v>
      </c>
      <c r="G122" s="7">
        <f t="shared" si="12"/>
        <v>30226.355419702308</v>
      </c>
      <c r="H122" s="7">
        <f t="shared" si="13"/>
        <v>59275.883579017602</v>
      </c>
      <c r="K122" s="10"/>
    </row>
    <row r="123" spans="1:11">
      <c r="A123">
        <v>111</v>
      </c>
      <c r="B123" s="6">
        <f t="shared" si="7"/>
        <v>46146</v>
      </c>
      <c r="C123" s="7">
        <f t="shared" si="8"/>
        <v>50724.116420982398</v>
      </c>
      <c r="D123" s="8">
        <f t="shared" si="9"/>
        <v>169.08038806993588</v>
      </c>
      <c r="E123" s="8">
        <f t="shared" si="10"/>
        <v>644.57633010024529</v>
      </c>
      <c r="F123" s="7">
        <f t="shared" si="11"/>
        <v>50079.540090882154</v>
      </c>
      <c r="G123" s="7">
        <f t="shared" si="12"/>
        <v>30395.435807772243</v>
      </c>
      <c r="H123" s="7">
        <f t="shared" si="13"/>
        <v>59920.459909117846</v>
      </c>
      <c r="K123" s="10"/>
    </row>
    <row r="124" spans="1:11">
      <c r="A124">
        <v>112</v>
      </c>
      <c r="B124" s="6">
        <f t="shared" si="7"/>
        <v>46177</v>
      </c>
      <c r="C124" s="7">
        <f t="shared" si="8"/>
        <v>50079.540090882154</v>
      </c>
      <c r="D124" s="8">
        <f t="shared" si="9"/>
        <v>166.93180030293493</v>
      </c>
      <c r="E124" s="8">
        <f t="shared" si="10"/>
        <v>646.72491786724629</v>
      </c>
      <c r="F124" s="7">
        <f t="shared" si="11"/>
        <v>49432.815173014911</v>
      </c>
      <c r="G124" s="7">
        <f t="shared" si="12"/>
        <v>30562.367608075179</v>
      </c>
      <c r="H124" s="7">
        <f t="shared" si="13"/>
        <v>60567.184826985089</v>
      </c>
      <c r="I124" s="8"/>
      <c r="K124" s="10"/>
    </row>
    <row r="125" spans="1:11">
      <c r="A125">
        <v>113</v>
      </c>
      <c r="B125" s="6">
        <f t="shared" si="7"/>
        <v>46208</v>
      </c>
      <c r="C125" s="7">
        <f t="shared" si="8"/>
        <v>49432.815173014911</v>
      </c>
      <c r="D125" s="8">
        <f t="shared" si="9"/>
        <v>164.77605057671084</v>
      </c>
      <c r="E125" s="8">
        <f t="shared" si="10"/>
        <v>648.88066759347032</v>
      </c>
      <c r="F125" s="7">
        <f t="shared" si="11"/>
        <v>48783.934505421443</v>
      </c>
      <c r="G125" s="7">
        <f t="shared" si="12"/>
        <v>30727.14365865189</v>
      </c>
      <c r="H125" s="7">
        <f t="shared" si="13"/>
        <v>61216.065494578557</v>
      </c>
      <c r="K125" s="10"/>
    </row>
    <row r="126" spans="1:11">
      <c r="A126">
        <v>114</v>
      </c>
      <c r="B126" s="6">
        <f t="shared" si="7"/>
        <v>46239</v>
      </c>
      <c r="C126" s="7">
        <f t="shared" si="8"/>
        <v>48783.934505421443</v>
      </c>
      <c r="D126" s="8">
        <f t="shared" si="9"/>
        <v>162.61311501806583</v>
      </c>
      <c r="E126" s="8">
        <f t="shared" si="10"/>
        <v>651.04360315211534</v>
      </c>
      <c r="F126" s="7">
        <f t="shared" si="11"/>
        <v>48132.890902269326</v>
      </c>
      <c r="G126" s="7">
        <f t="shared" si="12"/>
        <v>30889.756773669957</v>
      </c>
      <c r="H126" s="7">
        <f t="shared" si="13"/>
        <v>61867.109097730674</v>
      </c>
      <c r="K126" s="10"/>
    </row>
    <row r="127" spans="1:11">
      <c r="A127">
        <v>115</v>
      </c>
      <c r="B127" s="6">
        <f t="shared" si="7"/>
        <v>46270</v>
      </c>
      <c r="C127" s="7">
        <f t="shared" si="8"/>
        <v>48132.890902269326</v>
      </c>
      <c r="D127" s="8">
        <f t="shared" si="9"/>
        <v>160.44296967422548</v>
      </c>
      <c r="E127" s="8">
        <f t="shared" si="10"/>
        <v>653.21374849595577</v>
      </c>
      <c r="F127" s="7">
        <f t="shared" si="11"/>
        <v>47479.677153773373</v>
      </c>
      <c r="G127" s="7">
        <f t="shared" si="12"/>
        <v>31050.199743344183</v>
      </c>
      <c r="H127" s="7">
        <f t="shared" si="13"/>
        <v>62520.322846226627</v>
      </c>
      <c r="K127" s="10"/>
    </row>
    <row r="128" spans="1:11">
      <c r="A128">
        <v>116</v>
      </c>
      <c r="B128" s="6">
        <f t="shared" si="7"/>
        <v>46301</v>
      </c>
      <c r="C128" s="7">
        <f t="shared" si="8"/>
        <v>47479.677153773373</v>
      </c>
      <c r="D128" s="8">
        <f t="shared" si="9"/>
        <v>158.26559051257209</v>
      </c>
      <c r="E128" s="8">
        <f t="shared" si="10"/>
        <v>655.3911276576091</v>
      </c>
      <c r="F128" s="7">
        <f t="shared" si="11"/>
        <v>46824.286026115762</v>
      </c>
      <c r="G128" s="7">
        <f t="shared" si="12"/>
        <v>31208.465333856755</v>
      </c>
      <c r="H128" s="7">
        <f t="shared" si="13"/>
        <v>63175.713973884238</v>
      </c>
      <c r="K128" s="10"/>
    </row>
    <row r="129" spans="1:11">
      <c r="A129">
        <v>117</v>
      </c>
      <c r="B129" s="6">
        <f t="shared" si="7"/>
        <v>46332</v>
      </c>
      <c r="C129" s="7">
        <f t="shared" si="8"/>
        <v>46824.286026115762</v>
      </c>
      <c r="D129" s="8">
        <f t="shared" si="9"/>
        <v>156.0809534203801</v>
      </c>
      <c r="E129" s="8">
        <f t="shared" si="10"/>
        <v>657.57576474980112</v>
      </c>
      <c r="F129" s="7">
        <f t="shared" si="11"/>
        <v>46166.710261365959</v>
      </c>
      <c r="G129" s="7">
        <f t="shared" si="12"/>
        <v>31364.546287277135</v>
      </c>
      <c r="H129" s="7">
        <f t="shared" si="13"/>
        <v>63833.289738634041</v>
      </c>
      <c r="K129" s="10"/>
    </row>
    <row r="130" spans="1:11">
      <c r="A130">
        <v>118</v>
      </c>
      <c r="B130" s="6">
        <f t="shared" si="7"/>
        <v>46363</v>
      </c>
      <c r="C130" s="7">
        <f t="shared" si="8"/>
        <v>46166.710261365959</v>
      </c>
      <c r="D130" s="8">
        <f t="shared" si="9"/>
        <v>153.88903420454747</v>
      </c>
      <c r="E130" s="8">
        <f t="shared" si="10"/>
        <v>659.76768396563375</v>
      </c>
      <c r="F130" s="7">
        <f t="shared" si="11"/>
        <v>45506.942577400325</v>
      </c>
      <c r="G130" s="7">
        <f t="shared" si="12"/>
        <v>31518.435321481684</v>
      </c>
      <c r="H130" s="7">
        <f t="shared" si="13"/>
        <v>64493.057422599675</v>
      </c>
      <c r="K130" s="10"/>
    </row>
    <row r="131" spans="1:11">
      <c r="A131">
        <v>119</v>
      </c>
      <c r="B131" s="6">
        <f t="shared" si="7"/>
        <v>46394</v>
      </c>
      <c r="C131" s="7">
        <f t="shared" si="8"/>
        <v>45506.942577400325</v>
      </c>
      <c r="D131" s="8">
        <f t="shared" si="9"/>
        <v>151.68980859132844</v>
      </c>
      <c r="E131" s="8">
        <f t="shared" si="10"/>
        <v>661.96690957885278</v>
      </c>
      <c r="F131" s="7">
        <f t="shared" si="11"/>
        <v>44844.975667821469</v>
      </c>
      <c r="G131" s="7">
        <f t="shared" si="12"/>
        <v>31670.125130073011</v>
      </c>
      <c r="H131" s="7">
        <f t="shared" si="13"/>
        <v>65155.024332178531</v>
      </c>
      <c r="K131" s="10"/>
    </row>
    <row r="132" spans="1:11">
      <c r="A132">
        <v>120</v>
      </c>
      <c r="B132" s="6">
        <f t="shared" si="7"/>
        <v>46425</v>
      </c>
      <c r="C132" s="7">
        <f t="shared" si="8"/>
        <v>44844.975667821469</v>
      </c>
      <c r="D132" s="8">
        <f t="shared" si="9"/>
        <v>149.48325222606559</v>
      </c>
      <c r="E132" s="8">
        <f t="shared" si="10"/>
        <v>664.17346594411561</v>
      </c>
      <c r="F132" s="7">
        <f t="shared" si="11"/>
        <v>44180.802201877355</v>
      </c>
      <c r="G132" s="7">
        <f t="shared" si="12"/>
        <v>31819.608382299077</v>
      </c>
      <c r="H132" s="7">
        <f t="shared" si="13"/>
        <v>65819.197798122652</v>
      </c>
      <c r="K132" s="10"/>
    </row>
    <row r="133" spans="1:11">
      <c r="A133">
        <v>121</v>
      </c>
      <c r="B133" s="6">
        <f t="shared" si="7"/>
        <v>46456</v>
      </c>
      <c r="C133" s="7">
        <f t="shared" si="8"/>
        <v>44180.802201877348</v>
      </c>
      <c r="D133" s="8">
        <f t="shared" si="9"/>
        <v>147.26934067291853</v>
      </c>
      <c r="E133" s="8">
        <f t="shared" si="10"/>
        <v>666.38737749726261</v>
      </c>
      <c r="F133" s="7">
        <f t="shared" si="11"/>
        <v>43514.414824380088</v>
      </c>
      <c r="G133" s="7">
        <f t="shared" si="12"/>
        <v>31966.877722971996</v>
      </c>
      <c r="H133" s="7">
        <f t="shared" si="13"/>
        <v>66485.585175619912</v>
      </c>
      <c r="K133" s="10"/>
    </row>
    <row r="134" spans="1:11">
      <c r="A134">
        <v>122</v>
      </c>
      <c r="B134" s="6">
        <f t="shared" si="7"/>
        <v>46487</v>
      </c>
      <c r="C134" s="7">
        <f t="shared" si="8"/>
        <v>43514.414824380088</v>
      </c>
      <c r="D134" s="8">
        <f t="shared" si="9"/>
        <v>145.04804941459429</v>
      </c>
      <c r="E134" s="8">
        <f t="shared" si="10"/>
        <v>668.6086687555869</v>
      </c>
      <c r="F134" s="7">
        <f t="shared" si="11"/>
        <v>42845.806155624501</v>
      </c>
      <c r="G134" s="7">
        <f t="shared" si="12"/>
        <v>32111.925772386592</v>
      </c>
      <c r="H134" s="7">
        <f t="shared" si="13"/>
        <v>67154.193844375492</v>
      </c>
      <c r="K134" s="10"/>
    </row>
    <row r="135" spans="1:11">
      <c r="A135">
        <v>123</v>
      </c>
      <c r="B135" s="6">
        <f t="shared" si="7"/>
        <v>46518</v>
      </c>
      <c r="C135" s="7">
        <f t="shared" si="8"/>
        <v>42845.806155624508</v>
      </c>
      <c r="D135" s="8">
        <f t="shared" si="9"/>
        <v>142.81935385207558</v>
      </c>
      <c r="E135" s="8">
        <f t="shared" si="10"/>
        <v>670.83736431810564</v>
      </c>
      <c r="F135" s="7">
        <f t="shared" si="11"/>
        <v>42174.968791306404</v>
      </c>
      <c r="G135" s="7">
        <f t="shared" si="12"/>
        <v>32254.745126238668</v>
      </c>
      <c r="H135" s="7">
        <f t="shared" si="13"/>
        <v>67825.031208693603</v>
      </c>
      <c r="K135" s="10"/>
    </row>
    <row r="136" spans="1:11">
      <c r="A136">
        <v>124</v>
      </c>
      <c r="B136" s="6">
        <f t="shared" si="7"/>
        <v>46549</v>
      </c>
      <c r="C136" s="7">
        <f t="shared" si="8"/>
        <v>42174.968791306397</v>
      </c>
      <c r="D136" s="8">
        <f t="shared" si="9"/>
        <v>140.58322930434849</v>
      </c>
      <c r="E136" s="8">
        <f t="shared" si="10"/>
        <v>673.0734888658327</v>
      </c>
      <c r="F136" s="7">
        <f t="shared" si="11"/>
        <v>41501.895302440564</v>
      </c>
      <c r="G136" s="7">
        <f t="shared" si="12"/>
        <v>32395.328355543017</v>
      </c>
      <c r="H136" s="7">
        <f t="shared" si="13"/>
        <v>68498.104697559436</v>
      </c>
      <c r="K136" s="10"/>
    </row>
    <row r="137" spans="1:11">
      <c r="A137">
        <v>125</v>
      </c>
      <c r="B137" s="6">
        <f t="shared" si="7"/>
        <v>46580</v>
      </c>
      <c r="C137" s="7">
        <f t="shared" si="8"/>
        <v>41501.895302440564</v>
      </c>
      <c r="D137" s="8">
        <f t="shared" si="9"/>
        <v>138.33965100812907</v>
      </c>
      <c r="E137" s="8">
        <f t="shared" si="10"/>
        <v>675.31706716205213</v>
      </c>
      <c r="F137" s="7">
        <f t="shared" si="11"/>
        <v>40826.57823527851</v>
      </c>
      <c r="G137" s="7">
        <f t="shared" si="12"/>
        <v>32533.668006551146</v>
      </c>
      <c r="H137" s="7">
        <f t="shared" si="13"/>
        <v>69173.421764721483</v>
      </c>
      <c r="K137" s="10"/>
    </row>
    <row r="138" spans="1:11">
      <c r="A138">
        <v>126</v>
      </c>
      <c r="B138" s="6">
        <f t="shared" si="7"/>
        <v>46611</v>
      </c>
      <c r="C138" s="7">
        <f t="shared" si="8"/>
        <v>40826.578235278517</v>
      </c>
      <c r="D138" s="8">
        <f t="shared" si="9"/>
        <v>136.08859411758897</v>
      </c>
      <c r="E138" s="8">
        <f t="shared" si="10"/>
        <v>677.56812405259222</v>
      </c>
      <c r="F138" s="7">
        <f t="shared" si="11"/>
        <v>40149.010111225922</v>
      </c>
      <c r="G138" s="7">
        <f t="shared" si="12"/>
        <v>32669.756600668734</v>
      </c>
      <c r="H138" s="7">
        <f t="shared" si="13"/>
        <v>69850.989888774071</v>
      </c>
      <c r="K138" s="10"/>
    </row>
    <row r="139" spans="1:11">
      <c r="A139">
        <v>127</v>
      </c>
      <c r="B139" s="6">
        <f t="shared" si="7"/>
        <v>46642</v>
      </c>
      <c r="C139" s="7">
        <f t="shared" si="8"/>
        <v>40149.010111225929</v>
      </c>
      <c r="D139" s="8">
        <f t="shared" si="9"/>
        <v>133.83003370408008</v>
      </c>
      <c r="E139" s="8">
        <f t="shared" si="10"/>
        <v>679.82668446610114</v>
      </c>
      <c r="F139" s="7">
        <f t="shared" si="11"/>
        <v>39469.183426759831</v>
      </c>
      <c r="G139" s="7">
        <f t="shared" si="12"/>
        <v>32803.586634372812</v>
      </c>
      <c r="H139" s="7">
        <f t="shared" si="13"/>
        <v>70530.816573240169</v>
      </c>
      <c r="K139" s="10"/>
    </row>
    <row r="140" spans="1:11">
      <c r="A140">
        <v>128</v>
      </c>
      <c r="B140" s="6">
        <f t="shared" si="7"/>
        <v>46673</v>
      </c>
      <c r="C140" s="7">
        <f t="shared" si="8"/>
        <v>39469.183426759831</v>
      </c>
      <c r="D140" s="8">
        <f t="shared" si="9"/>
        <v>131.56394475585975</v>
      </c>
      <c r="E140" s="8">
        <f t="shared" si="10"/>
        <v>682.09277341432141</v>
      </c>
      <c r="F140" s="7">
        <f t="shared" si="11"/>
        <v>38787.090653345513</v>
      </c>
      <c r="G140" s="7">
        <f t="shared" si="12"/>
        <v>32935.150579128669</v>
      </c>
      <c r="H140" s="7">
        <f t="shared" si="13"/>
        <v>71212.909346654487</v>
      </c>
      <c r="K140" s="10"/>
    </row>
    <row r="141" spans="1:11">
      <c r="A141">
        <v>129</v>
      </c>
      <c r="B141" s="6">
        <f t="shared" si="7"/>
        <v>46704</v>
      </c>
      <c r="C141" s="7">
        <f t="shared" si="8"/>
        <v>38787.090653345513</v>
      </c>
      <c r="D141" s="8">
        <f t="shared" si="9"/>
        <v>129.29030217781184</v>
      </c>
      <c r="E141" s="8">
        <f t="shared" si="10"/>
        <v>684.36641599236941</v>
      </c>
      <c r="F141" s="7">
        <f t="shared" si="11"/>
        <v>38102.724237353141</v>
      </c>
      <c r="G141" s="7">
        <f t="shared" si="12"/>
        <v>33064.44088130648</v>
      </c>
      <c r="H141" s="7">
        <f t="shared" si="13"/>
        <v>71897.275762646852</v>
      </c>
      <c r="K141" s="10"/>
    </row>
    <row r="142" spans="1:11">
      <c r="A142">
        <v>130</v>
      </c>
      <c r="B142" s="6">
        <f t="shared" ref="B142:B205" si="14">+IF(A142&gt;$E$7,"",B141+30+1)</f>
        <v>46735</v>
      </c>
      <c r="C142" s="7">
        <f t="shared" ref="C142:C205" si="15">IF(A142&gt;$E$7,"",C$13-H141)</f>
        <v>38102.724237353148</v>
      </c>
      <c r="D142" s="8">
        <f t="shared" ref="D142:D205" si="16">IF(A142&gt;$E$7,"",IPMT($C$6/$E$6,A142,$E$7,-$C$5))</f>
        <v>127.00908079117048</v>
      </c>
      <c r="E142" s="8">
        <f t="shared" ref="E142:E205" si="17">IF(A142&gt;$E$7,"",PPMT($C$6/$E$6,A142,$E$7,-$C$5))</f>
        <v>686.64763737901069</v>
      </c>
      <c r="F142" s="7">
        <f t="shared" ref="F142:F205" si="18">+IF(A142&gt;$E$7,"",C142-E142)</f>
        <v>37416.076599974134</v>
      </c>
      <c r="G142" s="7">
        <f t="shared" ref="G142:G205" si="19">+IF(A142&gt;$E$7,"",G141+D142)</f>
        <v>33191.449962097649</v>
      </c>
      <c r="H142" s="7">
        <f t="shared" ref="H142:H205" si="20">IF(A142&gt;$E$7,"",+H141+E142)</f>
        <v>72583.923400025858</v>
      </c>
      <c r="K142" s="10"/>
    </row>
    <row r="143" spans="1:11">
      <c r="A143">
        <v>131</v>
      </c>
      <c r="B143" s="6">
        <f t="shared" si="14"/>
        <v>46766</v>
      </c>
      <c r="C143" s="7">
        <f t="shared" si="15"/>
        <v>37416.076599974142</v>
      </c>
      <c r="D143" s="8">
        <f t="shared" si="16"/>
        <v>124.7202553332405</v>
      </c>
      <c r="E143" s="8">
        <f t="shared" si="17"/>
        <v>688.93646283694068</v>
      </c>
      <c r="F143" s="7">
        <f t="shared" si="18"/>
        <v>36727.140137137198</v>
      </c>
      <c r="G143" s="7">
        <f t="shared" si="19"/>
        <v>33316.170217430888</v>
      </c>
      <c r="H143" s="7">
        <f t="shared" si="20"/>
        <v>73272.859862862795</v>
      </c>
      <c r="K143" s="10"/>
    </row>
    <row r="144" spans="1:11">
      <c r="A144">
        <v>132</v>
      </c>
      <c r="B144" s="6">
        <f t="shared" si="14"/>
        <v>46797</v>
      </c>
      <c r="C144" s="7">
        <f t="shared" si="15"/>
        <v>36727.140137137205</v>
      </c>
      <c r="D144" s="8">
        <f t="shared" si="16"/>
        <v>122.42380045711724</v>
      </c>
      <c r="E144" s="8">
        <f t="shared" si="17"/>
        <v>691.2329177130639</v>
      </c>
      <c r="F144" s="7">
        <f t="shared" si="18"/>
        <v>36035.907219424138</v>
      </c>
      <c r="G144" s="7">
        <f t="shared" si="19"/>
        <v>33438.594017888005</v>
      </c>
      <c r="H144" s="7">
        <f t="shared" si="20"/>
        <v>73964.092780575855</v>
      </c>
      <c r="K144" s="10"/>
    </row>
    <row r="145" spans="1:11">
      <c r="A145">
        <v>133</v>
      </c>
      <c r="B145" s="6">
        <f t="shared" si="14"/>
        <v>46828</v>
      </c>
      <c r="C145" s="7">
        <f t="shared" si="15"/>
        <v>36035.907219424145</v>
      </c>
      <c r="D145" s="8">
        <f t="shared" si="16"/>
        <v>120.11969073140693</v>
      </c>
      <c r="E145" s="8">
        <f t="shared" si="17"/>
        <v>693.5370274387742</v>
      </c>
      <c r="F145" s="7">
        <f t="shared" si="18"/>
        <v>35342.37019198537</v>
      </c>
      <c r="G145" s="7">
        <f t="shared" si="19"/>
        <v>33558.713708619413</v>
      </c>
      <c r="H145" s="7">
        <f t="shared" si="20"/>
        <v>74657.629808014623</v>
      </c>
      <c r="K145" s="10"/>
    </row>
    <row r="146" spans="1:11">
      <c r="A146">
        <v>134</v>
      </c>
      <c r="B146" s="6">
        <f t="shared" si="14"/>
        <v>46859</v>
      </c>
      <c r="C146" s="7">
        <f t="shared" si="15"/>
        <v>35342.370191985377</v>
      </c>
      <c r="D146" s="8">
        <f t="shared" si="16"/>
        <v>117.80790063994434</v>
      </c>
      <c r="E146" s="8">
        <f t="shared" si="17"/>
        <v>695.84881753023683</v>
      </c>
      <c r="F146" s="7">
        <f t="shared" si="18"/>
        <v>34646.521374455144</v>
      </c>
      <c r="G146" s="7">
        <f t="shared" si="19"/>
        <v>33676.521609259355</v>
      </c>
      <c r="H146" s="7">
        <f t="shared" si="20"/>
        <v>75353.478625544856</v>
      </c>
      <c r="K146" s="10"/>
    </row>
    <row r="147" spans="1:11">
      <c r="A147">
        <v>135</v>
      </c>
      <c r="B147" s="6">
        <f t="shared" si="14"/>
        <v>46890</v>
      </c>
      <c r="C147" s="7">
        <f t="shared" si="15"/>
        <v>34646.521374455144</v>
      </c>
      <c r="D147" s="8">
        <f t="shared" si="16"/>
        <v>115.48840458151012</v>
      </c>
      <c r="E147" s="8">
        <f t="shared" si="17"/>
        <v>698.16831358867103</v>
      </c>
      <c r="F147" s="7">
        <f t="shared" si="18"/>
        <v>33948.353060866473</v>
      </c>
      <c r="G147" s="7">
        <f t="shared" si="19"/>
        <v>33792.010013840867</v>
      </c>
      <c r="H147" s="7">
        <f t="shared" si="20"/>
        <v>76051.646939133527</v>
      </c>
      <c r="K147" s="10"/>
    </row>
    <row r="148" spans="1:11">
      <c r="A148">
        <v>136</v>
      </c>
      <c r="B148" s="6">
        <f t="shared" si="14"/>
        <v>46921</v>
      </c>
      <c r="C148" s="7">
        <f t="shared" si="15"/>
        <v>33948.353060866473</v>
      </c>
      <c r="D148" s="8">
        <f t="shared" si="16"/>
        <v>113.16117686954775</v>
      </c>
      <c r="E148" s="8">
        <f t="shared" si="17"/>
        <v>700.49554130063348</v>
      </c>
      <c r="F148" s="7">
        <f t="shared" si="18"/>
        <v>33247.857519565841</v>
      </c>
      <c r="G148" s="7">
        <f t="shared" si="19"/>
        <v>33905.171190710418</v>
      </c>
      <c r="H148" s="7">
        <f t="shared" si="20"/>
        <v>76752.142480434166</v>
      </c>
      <c r="K148" s="10"/>
    </row>
    <row r="149" spans="1:11">
      <c r="A149">
        <v>137</v>
      </c>
      <c r="B149" s="6">
        <f t="shared" si="14"/>
        <v>46952</v>
      </c>
      <c r="C149" s="7">
        <f t="shared" si="15"/>
        <v>33247.857519565834</v>
      </c>
      <c r="D149" s="8">
        <f t="shared" si="16"/>
        <v>110.82619173187909</v>
      </c>
      <c r="E149" s="8">
        <f t="shared" si="17"/>
        <v>702.83052643830206</v>
      </c>
      <c r="F149" s="7">
        <f t="shared" si="18"/>
        <v>32545.026993127532</v>
      </c>
      <c r="G149" s="7">
        <f t="shared" si="19"/>
        <v>34015.9973824423</v>
      </c>
      <c r="H149" s="7">
        <f t="shared" si="20"/>
        <v>77454.973006872475</v>
      </c>
      <c r="K149" s="10"/>
    </row>
    <row r="150" spans="1:11">
      <c r="A150">
        <v>138</v>
      </c>
      <c r="B150" s="6">
        <f t="shared" si="14"/>
        <v>46983</v>
      </c>
      <c r="C150" s="7">
        <f t="shared" si="15"/>
        <v>32545.026993127525</v>
      </c>
      <c r="D150" s="8">
        <f t="shared" si="16"/>
        <v>108.48342331041796</v>
      </c>
      <c r="E150" s="8">
        <f t="shared" si="17"/>
        <v>705.17329485976325</v>
      </c>
      <c r="F150" s="7">
        <f t="shared" si="18"/>
        <v>31839.853698267762</v>
      </c>
      <c r="G150" s="7">
        <f t="shared" si="19"/>
        <v>34124.480805752719</v>
      </c>
      <c r="H150" s="7">
        <f t="shared" si="20"/>
        <v>78160.146301732238</v>
      </c>
      <c r="K150" s="10"/>
    </row>
    <row r="151" spans="1:11">
      <c r="A151">
        <v>139</v>
      </c>
      <c r="B151" s="6">
        <f t="shared" si="14"/>
        <v>47014</v>
      </c>
      <c r="C151" s="7">
        <f t="shared" si="15"/>
        <v>31839.853698267762</v>
      </c>
      <c r="D151" s="8">
        <f t="shared" si="16"/>
        <v>106.13284566088532</v>
      </c>
      <c r="E151" s="8">
        <f t="shared" si="17"/>
        <v>707.52387250929587</v>
      </c>
      <c r="F151" s="7">
        <f t="shared" si="18"/>
        <v>31132.329825758465</v>
      </c>
      <c r="G151" s="7">
        <f t="shared" si="19"/>
        <v>34230.613651413601</v>
      </c>
      <c r="H151" s="7">
        <f t="shared" si="20"/>
        <v>78867.670174241532</v>
      </c>
      <c r="K151" s="10"/>
    </row>
    <row r="152" spans="1:11">
      <c r="A152">
        <v>140</v>
      </c>
      <c r="B152" s="6">
        <f t="shared" si="14"/>
        <v>47045</v>
      </c>
      <c r="C152" s="7">
        <f t="shared" si="15"/>
        <v>31132.329825758468</v>
      </c>
      <c r="D152" s="8">
        <f t="shared" si="16"/>
        <v>103.77443275252097</v>
      </c>
      <c r="E152" s="8">
        <f t="shared" si="17"/>
        <v>709.88228541766023</v>
      </c>
      <c r="F152" s="7">
        <f t="shared" si="18"/>
        <v>30422.447540340807</v>
      </c>
      <c r="G152" s="7">
        <f t="shared" si="19"/>
        <v>34334.388084166123</v>
      </c>
      <c r="H152" s="7">
        <f t="shared" si="20"/>
        <v>79577.552459659186</v>
      </c>
      <c r="K152" s="10"/>
    </row>
    <row r="153" spans="1:11">
      <c r="A153">
        <v>141</v>
      </c>
      <c r="B153" s="6">
        <f t="shared" si="14"/>
        <v>47076</v>
      </c>
      <c r="C153" s="7">
        <f t="shared" si="15"/>
        <v>30422.447540340814</v>
      </c>
      <c r="D153" s="8">
        <f t="shared" si="16"/>
        <v>101.4081584677953</v>
      </c>
      <c r="E153" s="8">
        <f t="shared" si="17"/>
        <v>712.24855970238593</v>
      </c>
      <c r="F153" s="7">
        <f t="shared" si="18"/>
        <v>29710.19898063843</v>
      </c>
      <c r="G153" s="7">
        <f t="shared" si="19"/>
        <v>34435.796242633922</v>
      </c>
      <c r="H153" s="7">
        <f t="shared" si="20"/>
        <v>80289.801019361577</v>
      </c>
      <c r="K153" s="10"/>
    </row>
    <row r="154" spans="1:11">
      <c r="A154">
        <v>142</v>
      </c>
      <c r="B154" s="6">
        <f t="shared" si="14"/>
        <v>47107</v>
      </c>
      <c r="C154" s="7">
        <f t="shared" si="15"/>
        <v>29710.198980638423</v>
      </c>
      <c r="D154" s="8">
        <f t="shared" si="16"/>
        <v>99.033996602120851</v>
      </c>
      <c r="E154" s="8">
        <f t="shared" si="17"/>
        <v>714.62272156806034</v>
      </c>
      <c r="F154" s="7">
        <f t="shared" si="18"/>
        <v>28995.576259070363</v>
      </c>
      <c r="G154" s="7">
        <f t="shared" si="19"/>
        <v>34534.830239236042</v>
      </c>
      <c r="H154" s="7">
        <f t="shared" si="20"/>
        <v>81004.423740929633</v>
      </c>
      <c r="K154" s="10"/>
    </row>
    <row r="155" spans="1:11">
      <c r="A155">
        <v>143</v>
      </c>
      <c r="B155" s="6">
        <f t="shared" si="14"/>
        <v>47138</v>
      </c>
      <c r="C155" s="7">
        <f t="shared" si="15"/>
        <v>28995.576259070367</v>
      </c>
      <c r="D155" s="8">
        <f t="shared" si="16"/>
        <v>96.65192086356052</v>
      </c>
      <c r="E155" s="8">
        <f t="shared" si="17"/>
        <v>717.00479730662073</v>
      </c>
      <c r="F155" s="7">
        <f t="shared" si="18"/>
        <v>28278.571461763746</v>
      </c>
      <c r="G155" s="7">
        <f t="shared" si="19"/>
        <v>34631.4821600996</v>
      </c>
      <c r="H155" s="7">
        <f t="shared" si="20"/>
        <v>81721.428538236258</v>
      </c>
      <c r="K155" s="10"/>
    </row>
    <row r="156" spans="1:11">
      <c r="A156">
        <v>144</v>
      </c>
      <c r="B156" s="6">
        <f t="shared" si="14"/>
        <v>47169</v>
      </c>
      <c r="C156" s="7">
        <f t="shared" si="15"/>
        <v>28278.571461763742</v>
      </c>
      <c r="D156" s="8">
        <f t="shared" si="16"/>
        <v>94.261904872538196</v>
      </c>
      <c r="E156" s="8">
        <f t="shared" si="17"/>
        <v>719.39481329764294</v>
      </c>
      <c r="F156" s="7">
        <f t="shared" si="18"/>
        <v>27559.176648466098</v>
      </c>
      <c r="G156" s="7">
        <f t="shared" si="19"/>
        <v>34725.744064972139</v>
      </c>
      <c r="H156" s="7">
        <f t="shared" si="20"/>
        <v>82440.823351533894</v>
      </c>
      <c r="K156" s="10"/>
    </row>
    <row r="157" spans="1:11">
      <c r="A157">
        <v>145</v>
      </c>
      <c r="B157" s="6">
        <f t="shared" si="14"/>
        <v>47200</v>
      </c>
      <c r="C157" s="7">
        <f t="shared" si="15"/>
        <v>27559.176648466106</v>
      </c>
      <c r="D157" s="8">
        <f t="shared" si="16"/>
        <v>91.863922161546171</v>
      </c>
      <c r="E157" s="8">
        <f t="shared" si="17"/>
        <v>721.79279600863504</v>
      </c>
      <c r="F157" s="7">
        <f t="shared" si="18"/>
        <v>26837.383852457471</v>
      </c>
      <c r="G157" s="7">
        <f t="shared" si="19"/>
        <v>34817.607987133684</v>
      </c>
      <c r="H157" s="7">
        <f t="shared" si="20"/>
        <v>83162.616147542532</v>
      </c>
      <c r="K157" s="10"/>
    </row>
    <row r="158" spans="1:11">
      <c r="A158">
        <v>146</v>
      </c>
      <c r="B158" s="6">
        <f t="shared" si="14"/>
        <v>47231</v>
      </c>
      <c r="C158" s="7">
        <f t="shared" si="15"/>
        <v>26837.383852457468</v>
      </c>
      <c r="D158" s="8">
        <f t="shared" si="16"/>
        <v>89.45794617485052</v>
      </c>
      <c r="E158" s="8">
        <f t="shared" si="17"/>
        <v>724.19877199533062</v>
      </c>
      <c r="F158" s="7">
        <f t="shared" si="18"/>
        <v>26113.185080462135</v>
      </c>
      <c r="G158" s="7">
        <f t="shared" si="19"/>
        <v>34907.065933308535</v>
      </c>
      <c r="H158" s="7">
        <f t="shared" si="20"/>
        <v>83886.814919537865</v>
      </c>
      <c r="K158" s="10"/>
    </row>
    <row r="159" spans="1:11">
      <c r="A159">
        <v>147</v>
      </c>
      <c r="B159" s="6">
        <f t="shared" si="14"/>
        <v>47262</v>
      </c>
      <c r="C159" s="7">
        <f t="shared" si="15"/>
        <v>26113.185080462135</v>
      </c>
      <c r="D159" s="8">
        <f t="shared" si="16"/>
        <v>87.043950268199367</v>
      </c>
      <c r="E159" s="8">
        <f t="shared" si="17"/>
        <v>726.61276790198178</v>
      </c>
      <c r="F159" s="7">
        <f t="shared" si="18"/>
        <v>25386.572312560154</v>
      </c>
      <c r="G159" s="7">
        <f t="shared" si="19"/>
        <v>34994.109883576733</v>
      </c>
      <c r="H159" s="7">
        <f t="shared" si="20"/>
        <v>84613.427687439849</v>
      </c>
      <c r="K159" s="10"/>
    </row>
    <row r="160" spans="1:11">
      <c r="A160">
        <v>148</v>
      </c>
      <c r="B160" s="6">
        <f t="shared" si="14"/>
        <v>47293</v>
      </c>
      <c r="C160" s="7">
        <f t="shared" si="15"/>
        <v>25386.572312560151</v>
      </c>
      <c r="D160" s="8">
        <f t="shared" si="16"/>
        <v>84.621907708525939</v>
      </c>
      <c r="E160" s="8">
        <f t="shared" si="17"/>
        <v>729.0348104616553</v>
      </c>
      <c r="F160" s="7">
        <f t="shared" si="18"/>
        <v>24657.537502098494</v>
      </c>
      <c r="G160" s="7">
        <f t="shared" si="19"/>
        <v>35078.73179128526</v>
      </c>
      <c r="H160" s="7">
        <f t="shared" si="20"/>
        <v>85342.462497901506</v>
      </c>
      <c r="K160" s="10"/>
    </row>
    <row r="161" spans="1:11">
      <c r="A161">
        <v>149</v>
      </c>
      <c r="B161" s="6">
        <f t="shared" si="14"/>
        <v>47324</v>
      </c>
      <c r="C161" s="7">
        <f t="shared" si="15"/>
        <v>24657.537502098494</v>
      </c>
      <c r="D161" s="8">
        <f t="shared" si="16"/>
        <v>82.191791673653739</v>
      </c>
      <c r="E161" s="8">
        <f t="shared" si="17"/>
        <v>731.46492649652748</v>
      </c>
      <c r="F161" s="7">
        <f t="shared" si="18"/>
        <v>23926.072575601967</v>
      </c>
      <c r="G161" s="7">
        <f t="shared" si="19"/>
        <v>35160.923582958916</v>
      </c>
      <c r="H161" s="7">
        <f t="shared" si="20"/>
        <v>86073.927424398033</v>
      </c>
      <c r="K161" s="10"/>
    </row>
    <row r="162" spans="1:11">
      <c r="A162">
        <v>150</v>
      </c>
      <c r="B162" s="6">
        <f t="shared" si="14"/>
        <v>47355</v>
      </c>
      <c r="C162" s="7">
        <f t="shared" si="15"/>
        <v>23926.072575601967</v>
      </c>
      <c r="D162" s="8">
        <f t="shared" si="16"/>
        <v>79.753575251998853</v>
      </c>
      <c r="E162" s="8">
        <f t="shared" si="17"/>
        <v>733.90314291818231</v>
      </c>
      <c r="F162" s="7">
        <f t="shared" si="18"/>
        <v>23192.169432683786</v>
      </c>
      <c r="G162" s="7">
        <f t="shared" si="19"/>
        <v>35240.677158210914</v>
      </c>
      <c r="H162" s="7">
        <f t="shared" si="20"/>
        <v>86807.83056731621</v>
      </c>
      <c r="K162" s="10"/>
    </row>
    <row r="163" spans="1:11">
      <c r="A163">
        <v>151</v>
      </c>
      <c r="B163" s="6">
        <f t="shared" si="14"/>
        <v>47386</v>
      </c>
      <c r="C163" s="7">
        <f t="shared" si="15"/>
        <v>23192.16943268379</v>
      </c>
      <c r="D163" s="8">
        <f t="shared" si="16"/>
        <v>77.30723144227116</v>
      </c>
      <c r="E163" s="8">
        <f t="shared" si="17"/>
        <v>736.34948672791006</v>
      </c>
      <c r="F163" s="7">
        <f t="shared" si="18"/>
        <v>22455.819945955878</v>
      </c>
      <c r="G163" s="7">
        <f t="shared" si="19"/>
        <v>35317.984389653182</v>
      </c>
      <c r="H163" s="7">
        <f t="shared" si="20"/>
        <v>87544.180054044118</v>
      </c>
      <c r="K163" s="10"/>
    </row>
    <row r="164" spans="1:11">
      <c r="A164">
        <v>152</v>
      </c>
      <c r="B164" s="6">
        <f t="shared" si="14"/>
        <v>47417</v>
      </c>
      <c r="C164" s="7">
        <f t="shared" si="15"/>
        <v>22455.819945955882</v>
      </c>
      <c r="D164" s="8">
        <f t="shared" si="16"/>
        <v>74.852733153178221</v>
      </c>
      <c r="E164" s="8">
        <f t="shared" si="17"/>
        <v>738.80398501700301</v>
      </c>
      <c r="F164" s="7">
        <f t="shared" si="18"/>
        <v>21717.015960938879</v>
      </c>
      <c r="G164" s="7">
        <f t="shared" si="19"/>
        <v>35392.837122806362</v>
      </c>
      <c r="H164" s="7">
        <f t="shared" si="20"/>
        <v>88282.984039061121</v>
      </c>
      <c r="K164" s="10"/>
    </row>
    <row r="165" spans="1:11">
      <c r="A165">
        <v>153</v>
      </c>
      <c r="B165" s="6">
        <f t="shared" si="14"/>
        <v>47448</v>
      </c>
      <c r="C165" s="7">
        <f t="shared" si="15"/>
        <v>21717.015960938879</v>
      </c>
      <c r="D165" s="8">
        <f t="shared" si="16"/>
        <v>72.390053203121354</v>
      </c>
      <c r="E165" s="8">
        <f t="shared" si="17"/>
        <v>741.2666649670598</v>
      </c>
      <c r="F165" s="7">
        <f t="shared" si="18"/>
        <v>20975.749295971818</v>
      </c>
      <c r="G165" s="7">
        <f t="shared" si="19"/>
        <v>35465.227176009481</v>
      </c>
      <c r="H165" s="7">
        <f t="shared" si="20"/>
        <v>89024.250704028178</v>
      </c>
      <c r="K165" s="10"/>
    </row>
    <row r="166" spans="1:11">
      <c r="A166">
        <v>154</v>
      </c>
      <c r="B166" s="6">
        <f t="shared" si="14"/>
        <v>47479</v>
      </c>
      <c r="C166" s="7">
        <f t="shared" si="15"/>
        <v>20975.749295971822</v>
      </c>
      <c r="D166" s="8">
        <f t="shared" si="16"/>
        <v>69.919164319897831</v>
      </c>
      <c r="E166" s="8">
        <f t="shared" si="17"/>
        <v>743.73755385028335</v>
      </c>
      <c r="F166" s="7">
        <f t="shared" si="18"/>
        <v>20232.01174212154</v>
      </c>
      <c r="G166" s="7">
        <f t="shared" si="19"/>
        <v>35535.146340329382</v>
      </c>
      <c r="H166" s="7">
        <f t="shared" si="20"/>
        <v>89767.98825787846</v>
      </c>
      <c r="K166" s="10"/>
    </row>
    <row r="167" spans="1:11">
      <c r="A167">
        <v>155</v>
      </c>
      <c r="B167" s="6">
        <f t="shared" si="14"/>
        <v>47510</v>
      </c>
      <c r="C167" s="7">
        <f t="shared" si="15"/>
        <v>20232.01174212154</v>
      </c>
      <c r="D167" s="8">
        <f t="shared" si="16"/>
        <v>67.440039140396891</v>
      </c>
      <c r="E167" s="8">
        <f t="shared" si="17"/>
        <v>746.21667902978425</v>
      </c>
      <c r="F167" s="7">
        <f t="shared" si="18"/>
        <v>19485.795063091755</v>
      </c>
      <c r="G167" s="7">
        <f t="shared" si="19"/>
        <v>35602.58637946978</v>
      </c>
      <c r="H167" s="7">
        <f t="shared" si="20"/>
        <v>90514.204936908238</v>
      </c>
      <c r="K167" s="10"/>
    </row>
    <row r="168" spans="1:11">
      <c r="A168">
        <v>156</v>
      </c>
      <c r="B168" s="6">
        <f t="shared" si="14"/>
        <v>47541</v>
      </c>
      <c r="C168" s="7">
        <f t="shared" si="15"/>
        <v>19485.795063091762</v>
      </c>
      <c r="D168" s="8">
        <f t="shared" si="16"/>
        <v>64.952650210297634</v>
      </c>
      <c r="E168" s="8">
        <f t="shared" si="17"/>
        <v>748.70406795988356</v>
      </c>
      <c r="F168" s="7">
        <f t="shared" si="18"/>
        <v>18737.090995131879</v>
      </c>
      <c r="G168" s="7">
        <f t="shared" si="19"/>
        <v>35667.539029680076</v>
      </c>
      <c r="H168" s="7">
        <f t="shared" si="20"/>
        <v>91262.909004868125</v>
      </c>
      <c r="K168" s="10"/>
    </row>
    <row r="169" spans="1:11">
      <c r="A169">
        <v>157</v>
      </c>
      <c r="B169" s="6">
        <f t="shared" si="14"/>
        <v>47572</v>
      </c>
      <c r="C169" s="7">
        <f t="shared" si="15"/>
        <v>18737.090995131875</v>
      </c>
      <c r="D169" s="8">
        <f t="shared" si="16"/>
        <v>62.456969983764388</v>
      </c>
      <c r="E169" s="8">
        <f t="shared" si="17"/>
        <v>751.19974818641685</v>
      </c>
      <c r="F169" s="7">
        <f t="shared" si="18"/>
        <v>17985.891246945459</v>
      </c>
      <c r="G169" s="7">
        <f t="shared" si="19"/>
        <v>35729.995999663843</v>
      </c>
      <c r="H169" s="7">
        <f t="shared" si="20"/>
        <v>92014.108753054548</v>
      </c>
      <c r="K169" s="10"/>
    </row>
    <row r="170" spans="1:11">
      <c r="A170">
        <v>158</v>
      </c>
      <c r="B170" s="6">
        <f t="shared" si="14"/>
        <v>47603</v>
      </c>
      <c r="C170" s="7">
        <f t="shared" si="15"/>
        <v>17985.891246945452</v>
      </c>
      <c r="D170" s="8">
        <f t="shared" si="16"/>
        <v>59.952970823143168</v>
      </c>
      <c r="E170" s="8">
        <f t="shared" si="17"/>
        <v>753.70374734703807</v>
      </c>
      <c r="F170" s="7">
        <f t="shared" si="18"/>
        <v>17232.187499598414</v>
      </c>
      <c r="G170" s="7">
        <f t="shared" si="19"/>
        <v>35789.948970486985</v>
      </c>
      <c r="H170" s="7">
        <f t="shared" si="20"/>
        <v>92767.812500401589</v>
      </c>
      <c r="K170" s="10"/>
    </row>
    <row r="171" spans="1:11">
      <c r="A171">
        <v>159</v>
      </c>
      <c r="B171" s="6">
        <f t="shared" si="14"/>
        <v>47634</v>
      </c>
      <c r="C171" s="7">
        <f t="shared" si="15"/>
        <v>17232.187499598411</v>
      </c>
      <c r="D171" s="8">
        <f t="shared" si="16"/>
        <v>57.440624998652979</v>
      </c>
      <c r="E171" s="8">
        <f t="shared" si="17"/>
        <v>756.2160931715282</v>
      </c>
      <c r="F171" s="7">
        <f t="shared" si="18"/>
        <v>16475.971406426881</v>
      </c>
      <c r="G171" s="7">
        <f t="shared" si="19"/>
        <v>35847.389595485634</v>
      </c>
      <c r="H171" s="7">
        <f t="shared" si="20"/>
        <v>93524.028593573123</v>
      </c>
      <c r="K171" s="10"/>
    </row>
    <row r="172" spans="1:11">
      <c r="A172">
        <v>160</v>
      </c>
      <c r="B172" s="6">
        <f t="shared" si="14"/>
        <v>47665</v>
      </c>
      <c r="C172" s="7">
        <f t="shared" si="15"/>
        <v>16475.971406426877</v>
      </c>
      <c r="D172" s="8">
        <f t="shared" si="16"/>
        <v>54.919904688081012</v>
      </c>
      <c r="E172" s="8">
        <f t="shared" si="17"/>
        <v>758.73681348210016</v>
      </c>
      <c r="F172" s="7">
        <f t="shared" si="18"/>
        <v>15717.234592944777</v>
      </c>
      <c r="G172" s="7">
        <f t="shared" si="19"/>
        <v>35902.309500173717</v>
      </c>
      <c r="H172" s="7">
        <f t="shared" si="20"/>
        <v>94282.765407055223</v>
      </c>
      <c r="K172" s="10"/>
    </row>
    <row r="173" spans="1:11">
      <c r="A173">
        <v>161</v>
      </c>
      <c r="B173" s="6">
        <f t="shared" si="14"/>
        <v>47696</v>
      </c>
      <c r="C173" s="7">
        <f t="shared" si="15"/>
        <v>15717.234592944777</v>
      </c>
      <c r="D173" s="8">
        <f t="shared" si="16"/>
        <v>52.390781976474003</v>
      </c>
      <c r="E173" s="8">
        <f t="shared" si="17"/>
        <v>761.26593619370715</v>
      </c>
      <c r="F173" s="7">
        <f t="shared" si="18"/>
        <v>14955.968656751069</v>
      </c>
      <c r="G173" s="7">
        <f t="shared" si="19"/>
        <v>35954.700282150188</v>
      </c>
      <c r="H173" s="7">
        <f t="shared" si="20"/>
        <v>95044.031343248935</v>
      </c>
      <c r="K173" s="10"/>
    </row>
    <row r="174" spans="1:11">
      <c r="A174">
        <v>162</v>
      </c>
      <c r="B174" s="6">
        <f t="shared" si="14"/>
        <v>47727</v>
      </c>
      <c r="C174" s="7">
        <f t="shared" si="15"/>
        <v>14955.968656751065</v>
      </c>
      <c r="D174" s="8">
        <f t="shared" si="16"/>
        <v>49.853228855828156</v>
      </c>
      <c r="E174" s="8">
        <f t="shared" si="17"/>
        <v>763.80348931435299</v>
      </c>
      <c r="F174" s="7">
        <f t="shared" si="18"/>
        <v>14192.165167436713</v>
      </c>
      <c r="G174" s="7">
        <f t="shared" si="19"/>
        <v>36004.553511006015</v>
      </c>
      <c r="H174" s="7">
        <f t="shared" si="20"/>
        <v>95807.834832563283</v>
      </c>
      <c r="K174" s="10"/>
    </row>
    <row r="175" spans="1:11">
      <c r="A175">
        <v>163</v>
      </c>
      <c r="B175" s="6">
        <f t="shared" si="14"/>
        <v>47758</v>
      </c>
      <c r="C175" s="7">
        <f t="shared" si="15"/>
        <v>14192.165167436717</v>
      </c>
      <c r="D175" s="8">
        <f t="shared" si="16"/>
        <v>47.307217224780281</v>
      </c>
      <c r="E175" s="8">
        <f t="shared" si="17"/>
        <v>766.34950094540091</v>
      </c>
      <c r="F175" s="7">
        <f t="shared" si="18"/>
        <v>13425.815666491315</v>
      </c>
      <c r="G175" s="7">
        <f t="shared" si="19"/>
        <v>36051.860728230793</v>
      </c>
      <c r="H175" s="7">
        <f t="shared" si="20"/>
        <v>96574.184333508689</v>
      </c>
      <c r="K175" s="10"/>
    </row>
    <row r="176" spans="1:11">
      <c r="A176">
        <v>164</v>
      </c>
      <c r="B176" s="6">
        <f t="shared" si="14"/>
        <v>47789</v>
      </c>
      <c r="C176" s="7">
        <f t="shared" si="15"/>
        <v>13425.815666491311</v>
      </c>
      <c r="D176" s="8">
        <f t="shared" si="16"/>
        <v>44.752718888295348</v>
      </c>
      <c r="E176" s="8">
        <f t="shared" si="17"/>
        <v>768.90399928188583</v>
      </c>
      <c r="F176" s="7">
        <f t="shared" si="18"/>
        <v>12656.911667209426</v>
      </c>
      <c r="G176" s="7">
        <f t="shared" si="19"/>
        <v>36096.613447119089</v>
      </c>
      <c r="H176" s="7">
        <f t="shared" si="20"/>
        <v>97343.088332790576</v>
      </c>
      <c r="K176" s="10"/>
    </row>
    <row r="177" spans="1:11">
      <c r="A177">
        <v>165</v>
      </c>
      <c r="B177" s="6">
        <f t="shared" si="14"/>
        <v>47820</v>
      </c>
      <c r="C177" s="7">
        <f t="shared" si="15"/>
        <v>12656.911667209424</v>
      </c>
      <c r="D177" s="8">
        <f t="shared" si="16"/>
        <v>42.189705557355872</v>
      </c>
      <c r="E177" s="8">
        <f t="shared" si="17"/>
        <v>771.46701261282533</v>
      </c>
      <c r="F177" s="7">
        <f t="shared" si="18"/>
        <v>11885.444654596598</v>
      </c>
      <c r="G177" s="7">
        <f t="shared" si="19"/>
        <v>36138.803152676446</v>
      </c>
      <c r="H177" s="7">
        <f t="shared" si="20"/>
        <v>98114.555345403394</v>
      </c>
      <c r="K177" s="10"/>
    </row>
    <row r="178" spans="1:11">
      <c r="A178">
        <v>166</v>
      </c>
      <c r="B178" s="6">
        <f t="shared" si="14"/>
        <v>47851</v>
      </c>
      <c r="C178" s="7">
        <f t="shared" si="15"/>
        <v>11885.444654596606</v>
      </c>
      <c r="D178" s="8">
        <f t="shared" si="16"/>
        <v>39.618148848646378</v>
      </c>
      <c r="E178" s="8">
        <f t="shared" si="17"/>
        <v>774.03856932153485</v>
      </c>
      <c r="F178" s="7">
        <f t="shared" si="18"/>
        <v>11111.40608527507</v>
      </c>
      <c r="G178" s="7">
        <f t="shared" si="19"/>
        <v>36178.421301525093</v>
      </c>
      <c r="H178" s="7">
        <f t="shared" si="20"/>
        <v>98888.59391472493</v>
      </c>
      <c r="K178" s="10"/>
    </row>
    <row r="179" spans="1:11">
      <c r="A179">
        <v>167</v>
      </c>
      <c r="B179" s="6">
        <f t="shared" si="14"/>
        <v>47882</v>
      </c>
      <c r="C179" s="7">
        <f t="shared" si="15"/>
        <v>11111.40608527507</v>
      </c>
      <c r="D179" s="8">
        <f t="shared" si="16"/>
        <v>37.038020284241071</v>
      </c>
      <c r="E179" s="8">
        <f t="shared" si="17"/>
        <v>776.61869788594015</v>
      </c>
      <c r="F179" s="7">
        <f t="shared" si="18"/>
        <v>10334.787387389129</v>
      </c>
      <c r="G179" s="7">
        <f t="shared" si="19"/>
        <v>36215.459321809336</v>
      </c>
      <c r="H179" s="7">
        <f t="shared" si="20"/>
        <v>99665.212612610863</v>
      </c>
      <c r="K179" s="10"/>
    </row>
    <row r="180" spans="1:11">
      <c r="A180">
        <v>168</v>
      </c>
      <c r="B180" s="6">
        <f t="shared" si="14"/>
        <v>47913</v>
      </c>
      <c r="C180" s="7">
        <f t="shared" si="15"/>
        <v>10334.787387389137</v>
      </c>
      <c r="D180" s="8">
        <f t="shared" si="16"/>
        <v>34.449291291287715</v>
      </c>
      <c r="E180" s="8">
        <f t="shared" si="17"/>
        <v>779.20742687889344</v>
      </c>
      <c r="F180" s="7">
        <f t="shared" si="18"/>
        <v>9555.5799605102438</v>
      </c>
      <c r="G180" s="7">
        <f t="shared" si="19"/>
        <v>36249.908613100626</v>
      </c>
      <c r="H180" s="7">
        <f t="shared" si="20"/>
        <v>100444.42003948976</v>
      </c>
      <c r="K180" s="10"/>
    </row>
    <row r="181" spans="1:11">
      <c r="A181">
        <v>169</v>
      </c>
      <c r="B181" s="6">
        <f t="shared" si="14"/>
        <v>47944</v>
      </c>
      <c r="C181" s="7">
        <f t="shared" si="15"/>
        <v>9555.5799605102366</v>
      </c>
      <c r="D181" s="8">
        <f t="shared" si="16"/>
        <v>31.851933201691622</v>
      </c>
      <c r="E181" s="8">
        <f t="shared" si="17"/>
        <v>781.80478496848957</v>
      </c>
      <c r="F181" s="7">
        <f t="shared" si="18"/>
        <v>8773.7751755417466</v>
      </c>
      <c r="G181" s="7">
        <f t="shared" si="19"/>
        <v>36281.760546302321</v>
      </c>
      <c r="H181" s="7">
        <f t="shared" si="20"/>
        <v>101226.22482445826</v>
      </c>
      <c r="K181" s="10"/>
    </row>
    <row r="182" spans="1:11">
      <c r="A182">
        <v>170</v>
      </c>
      <c r="B182" s="6">
        <f t="shared" si="14"/>
        <v>47975</v>
      </c>
      <c r="C182" s="7">
        <f t="shared" si="15"/>
        <v>8773.7751755417412</v>
      </c>
      <c r="D182" s="8">
        <f t="shared" si="16"/>
        <v>29.245917251796637</v>
      </c>
      <c r="E182" s="8">
        <f t="shared" si="17"/>
        <v>784.41080091838455</v>
      </c>
      <c r="F182" s="7">
        <f t="shared" si="18"/>
        <v>7989.3643746233565</v>
      </c>
      <c r="G182" s="7">
        <f t="shared" si="19"/>
        <v>36311.00646355412</v>
      </c>
      <c r="H182" s="7">
        <f t="shared" si="20"/>
        <v>102010.63562537664</v>
      </c>
      <c r="K182" s="10"/>
    </row>
    <row r="183" spans="1:11">
      <c r="A183">
        <v>171</v>
      </c>
      <c r="B183" s="6">
        <f t="shared" si="14"/>
        <v>48006</v>
      </c>
      <c r="C183" s="7">
        <f t="shared" si="15"/>
        <v>7989.3643746233574</v>
      </c>
      <c r="D183" s="8">
        <f t="shared" si="16"/>
        <v>26.631214582068498</v>
      </c>
      <c r="E183" s="8">
        <f t="shared" si="17"/>
        <v>787.02550358811266</v>
      </c>
      <c r="F183" s="7">
        <f t="shared" si="18"/>
        <v>7202.3388710352447</v>
      </c>
      <c r="G183" s="7">
        <f t="shared" si="19"/>
        <v>36337.637678136191</v>
      </c>
      <c r="H183" s="7">
        <f t="shared" si="20"/>
        <v>102797.66112896476</v>
      </c>
      <c r="K183" s="10"/>
    </row>
    <row r="184" spans="1:11">
      <c r="A184">
        <v>172</v>
      </c>
      <c r="B184" s="6">
        <f t="shared" si="14"/>
        <v>48037</v>
      </c>
      <c r="C184" s="7">
        <f t="shared" si="15"/>
        <v>7202.3388710352447</v>
      </c>
      <c r="D184" s="8">
        <f t="shared" si="16"/>
        <v>24.007796236774691</v>
      </c>
      <c r="E184" s="8">
        <f t="shared" si="17"/>
        <v>789.64892193340654</v>
      </c>
      <c r="F184" s="7">
        <f t="shared" si="18"/>
        <v>6412.6899491018385</v>
      </c>
      <c r="G184" s="7">
        <f t="shared" si="19"/>
        <v>36361.645474372963</v>
      </c>
      <c r="H184" s="7">
        <f t="shared" si="20"/>
        <v>103587.31005089816</v>
      </c>
      <c r="K184" s="10"/>
    </row>
    <row r="185" spans="1:11">
      <c r="A185">
        <v>173</v>
      </c>
      <c r="B185" s="6">
        <f t="shared" si="14"/>
        <v>48068</v>
      </c>
      <c r="C185" s="7">
        <f t="shared" si="15"/>
        <v>6412.6899491018412</v>
      </c>
      <c r="D185" s="8">
        <f t="shared" si="16"/>
        <v>21.375633163663348</v>
      </c>
      <c r="E185" s="8">
        <f t="shared" si="17"/>
        <v>792.28108500651786</v>
      </c>
      <c r="F185" s="7">
        <f t="shared" si="18"/>
        <v>5620.4088640953232</v>
      </c>
      <c r="G185" s="7">
        <f t="shared" si="19"/>
        <v>36383.021107536624</v>
      </c>
      <c r="H185" s="7">
        <f t="shared" si="20"/>
        <v>104379.59113590467</v>
      </c>
      <c r="K185" s="10"/>
    </row>
    <row r="186" spans="1:11">
      <c r="A186">
        <v>174</v>
      </c>
      <c r="B186" s="6">
        <f t="shared" si="14"/>
        <v>48099</v>
      </c>
      <c r="C186" s="7">
        <f t="shared" si="15"/>
        <v>5620.4088640953269</v>
      </c>
      <c r="D186" s="8">
        <f t="shared" si="16"/>
        <v>18.734696213641634</v>
      </c>
      <c r="E186" s="8">
        <f t="shared" si="17"/>
        <v>794.92202195653954</v>
      </c>
      <c r="F186" s="7">
        <f t="shared" si="18"/>
        <v>4825.4868421387873</v>
      </c>
      <c r="G186" s="7">
        <f t="shared" si="19"/>
        <v>36401.755803750268</v>
      </c>
      <c r="H186" s="7">
        <f t="shared" si="20"/>
        <v>105174.51315786122</v>
      </c>
      <c r="K186" s="10"/>
    </row>
    <row r="187" spans="1:11">
      <c r="A187">
        <v>175</v>
      </c>
      <c r="B187" s="6">
        <f t="shared" si="14"/>
        <v>48130</v>
      </c>
      <c r="C187" s="7">
        <f t="shared" si="15"/>
        <v>4825.48684213878</v>
      </c>
      <c r="D187" s="8">
        <f t="shared" si="16"/>
        <v>16.084956140453095</v>
      </c>
      <c r="E187" s="8">
        <f t="shared" si="17"/>
        <v>797.57176202972812</v>
      </c>
      <c r="F187" s="7">
        <f t="shared" si="18"/>
        <v>4027.9150801090518</v>
      </c>
      <c r="G187" s="7">
        <f t="shared" si="19"/>
        <v>36417.840759890722</v>
      </c>
      <c r="H187" s="7">
        <f t="shared" si="20"/>
        <v>105972.08491989094</v>
      </c>
      <c r="K187" s="10"/>
    </row>
    <row r="188" spans="1:11">
      <c r="A188">
        <v>176</v>
      </c>
      <c r="B188" s="6">
        <f t="shared" si="14"/>
        <v>48161</v>
      </c>
      <c r="C188" s="7">
        <f t="shared" si="15"/>
        <v>4027.9150801090582</v>
      </c>
      <c r="D188" s="8">
        <f t="shared" si="16"/>
        <v>13.426383600353731</v>
      </c>
      <c r="E188" s="8">
        <f t="shared" si="17"/>
        <v>800.23033456982751</v>
      </c>
      <c r="F188" s="7">
        <f t="shared" si="18"/>
        <v>3227.6847455392308</v>
      </c>
      <c r="G188" s="7">
        <f t="shared" si="19"/>
        <v>36431.267143491074</v>
      </c>
      <c r="H188" s="7">
        <f t="shared" si="20"/>
        <v>106772.31525446077</v>
      </c>
      <c r="K188" s="10"/>
    </row>
    <row r="189" spans="1:11">
      <c r="A189">
        <v>177</v>
      </c>
      <c r="B189" s="6">
        <f t="shared" si="14"/>
        <v>48192</v>
      </c>
      <c r="C189" s="7">
        <f t="shared" si="15"/>
        <v>3227.6847455392272</v>
      </c>
      <c r="D189" s="8">
        <f t="shared" si="16"/>
        <v>10.758949151787771</v>
      </c>
      <c r="E189" s="8">
        <f t="shared" si="17"/>
        <v>802.89776901839343</v>
      </c>
      <c r="F189" s="7">
        <f t="shared" si="18"/>
        <v>2424.7869765208338</v>
      </c>
      <c r="G189" s="7">
        <f t="shared" si="19"/>
        <v>36442.02609264286</v>
      </c>
      <c r="H189" s="7">
        <f t="shared" si="20"/>
        <v>107575.21302347917</v>
      </c>
      <c r="K189" s="10"/>
    </row>
    <row r="190" spans="1:11">
      <c r="A190">
        <v>178</v>
      </c>
      <c r="B190" s="6">
        <f t="shared" si="14"/>
        <v>48223</v>
      </c>
      <c r="C190" s="7">
        <f t="shared" si="15"/>
        <v>2424.7869765208306</v>
      </c>
      <c r="D190" s="8">
        <f t="shared" si="16"/>
        <v>8.0826232550594916</v>
      </c>
      <c r="E190" s="8">
        <f t="shared" si="17"/>
        <v>805.57409491512169</v>
      </c>
      <c r="F190" s="7">
        <f t="shared" si="18"/>
        <v>1619.2128816057088</v>
      </c>
      <c r="G190" s="7">
        <f t="shared" si="19"/>
        <v>36450.108715897921</v>
      </c>
      <c r="H190" s="7">
        <f t="shared" si="20"/>
        <v>108380.78711839429</v>
      </c>
      <c r="K190" s="10"/>
    </row>
    <row r="191" spans="1:11">
      <c r="A191">
        <v>179</v>
      </c>
      <c r="B191" s="6">
        <f t="shared" si="14"/>
        <v>48254</v>
      </c>
      <c r="C191" s="7">
        <f t="shared" si="15"/>
        <v>1619.2128816057084</v>
      </c>
      <c r="D191" s="8">
        <f t="shared" si="16"/>
        <v>5.3973762720089873</v>
      </c>
      <c r="E191" s="8">
        <f t="shared" si="17"/>
        <v>808.25934189817224</v>
      </c>
      <c r="F191" s="7">
        <f t="shared" si="18"/>
        <v>810.95353970753615</v>
      </c>
      <c r="G191" s="7">
        <f t="shared" si="19"/>
        <v>36455.506092169933</v>
      </c>
      <c r="H191" s="7">
        <f t="shared" si="20"/>
        <v>109189.04646029246</v>
      </c>
      <c r="K191" s="10"/>
    </row>
    <row r="192" spans="1:11">
      <c r="A192">
        <v>180</v>
      </c>
      <c r="B192" s="6">
        <f t="shared" si="14"/>
        <v>48285</v>
      </c>
      <c r="C192" s="7">
        <f t="shared" si="15"/>
        <v>810.95353970753786</v>
      </c>
      <c r="D192" s="8">
        <f t="shared" si="16"/>
        <v>2.7031784656816553</v>
      </c>
      <c r="E192" s="8">
        <f t="shared" si="17"/>
        <v>810.95353970449958</v>
      </c>
      <c r="F192" s="7">
        <f t="shared" si="18"/>
        <v>3.0382807381101884E-9</v>
      </c>
      <c r="G192" s="7">
        <f t="shared" si="19"/>
        <v>36458.209270635612</v>
      </c>
      <c r="H192" s="7">
        <f t="shared" si="20"/>
        <v>109999.99999999696</v>
      </c>
      <c r="K192" s="10"/>
    </row>
    <row r="193" spans="1:11">
      <c r="A193">
        <v>181</v>
      </c>
      <c r="B193" s="6" t="str">
        <f t="shared" si="14"/>
        <v/>
      </c>
      <c r="C193" s="7" t="str">
        <f t="shared" si="15"/>
        <v/>
      </c>
      <c r="D193" s="8" t="str">
        <f t="shared" si="16"/>
        <v/>
      </c>
      <c r="E193" s="8" t="str">
        <f t="shared" si="17"/>
        <v/>
      </c>
      <c r="F193" s="7" t="str">
        <f t="shared" si="18"/>
        <v/>
      </c>
      <c r="G193" s="7" t="str">
        <f t="shared" si="19"/>
        <v/>
      </c>
      <c r="H193" s="7" t="str">
        <f t="shared" si="20"/>
        <v/>
      </c>
      <c r="K193" s="10"/>
    </row>
    <row r="194" spans="1:11">
      <c r="A194">
        <v>182</v>
      </c>
      <c r="B194" s="6" t="str">
        <f t="shared" si="14"/>
        <v/>
      </c>
      <c r="C194" s="7" t="str">
        <f t="shared" si="15"/>
        <v/>
      </c>
      <c r="D194" s="8" t="str">
        <f t="shared" si="16"/>
        <v/>
      </c>
      <c r="E194" s="8" t="str">
        <f t="shared" si="17"/>
        <v/>
      </c>
      <c r="F194" s="7" t="str">
        <f t="shared" si="18"/>
        <v/>
      </c>
      <c r="G194" s="7" t="str">
        <f t="shared" si="19"/>
        <v/>
      </c>
      <c r="H194" s="7" t="str">
        <f t="shared" si="20"/>
        <v/>
      </c>
      <c r="K194" s="10"/>
    </row>
    <row r="195" spans="1:11">
      <c r="A195">
        <v>183</v>
      </c>
      <c r="B195" s="6" t="str">
        <f t="shared" si="14"/>
        <v/>
      </c>
      <c r="C195" s="7" t="str">
        <f t="shared" si="15"/>
        <v/>
      </c>
      <c r="D195" s="8" t="str">
        <f t="shared" si="16"/>
        <v/>
      </c>
      <c r="E195" s="8" t="str">
        <f t="shared" si="17"/>
        <v/>
      </c>
      <c r="F195" s="7" t="str">
        <f t="shared" si="18"/>
        <v/>
      </c>
      <c r="G195" s="7" t="str">
        <f t="shared" si="19"/>
        <v/>
      </c>
      <c r="H195" s="7" t="str">
        <f t="shared" si="20"/>
        <v/>
      </c>
      <c r="K195" s="10"/>
    </row>
    <row r="196" spans="1:11">
      <c r="A196">
        <v>184</v>
      </c>
      <c r="B196" s="6" t="str">
        <f t="shared" si="14"/>
        <v/>
      </c>
      <c r="C196" s="7" t="str">
        <f t="shared" si="15"/>
        <v/>
      </c>
      <c r="D196" s="8" t="str">
        <f t="shared" si="16"/>
        <v/>
      </c>
      <c r="E196" s="8" t="str">
        <f t="shared" si="17"/>
        <v/>
      </c>
      <c r="F196" s="7" t="str">
        <f t="shared" si="18"/>
        <v/>
      </c>
      <c r="G196" s="7" t="str">
        <f t="shared" si="19"/>
        <v/>
      </c>
      <c r="H196" s="7" t="str">
        <f t="shared" si="20"/>
        <v/>
      </c>
      <c r="K196" s="10"/>
    </row>
    <row r="197" spans="1:11">
      <c r="A197">
        <v>185</v>
      </c>
      <c r="B197" s="6" t="str">
        <f t="shared" si="14"/>
        <v/>
      </c>
      <c r="C197" s="7" t="str">
        <f t="shared" si="15"/>
        <v/>
      </c>
      <c r="D197" s="8" t="str">
        <f t="shared" si="16"/>
        <v/>
      </c>
      <c r="E197" s="8" t="str">
        <f t="shared" si="17"/>
        <v/>
      </c>
      <c r="F197" s="7" t="str">
        <f t="shared" si="18"/>
        <v/>
      </c>
      <c r="G197" s="7" t="str">
        <f t="shared" si="19"/>
        <v/>
      </c>
      <c r="H197" s="7" t="str">
        <f t="shared" si="20"/>
        <v/>
      </c>
      <c r="K197" s="10"/>
    </row>
    <row r="198" spans="1:11">
      <c r="A198">
        <v>186</v>
      </c>
      <c r="B198" s="6" t="str">
        <f t="shared" si="14"/>
        <v/>
      </c>
      <c r="C198" s="7" t="str">
        <f t="shared" si="15"/>
        <v/>
      </c>
      <c r="D198" s="8" t="str">
        <f t="shared" si="16"/>
        <v/>
      </c>
      <c r="E198" s="8" t="str">
        <f t="shared" si="17"/>
        <v/>
      </c>
      <c r="F198" s="7" t="str">
        <f t="shared" si="18"/>
        <v/>
      </c>
      <c r="G198" s="7" t="str">
        <f t="shared" si="19"/>
        <v/>
      </c>
      <c r="H198" s="7" t="str">
        <f t="shared" si="20"/>
        <v/>
      </c>
      <c r="K198" s="10"/>
    </row>
    <row r="199" spans="1:11">
      <c r="A199">
        <v>187</v>
      </c>
      <c r="B199" s="6" t="str">
        <f t="shared" si="14"/>
        <v/>
      </c>
      <c r="C199" s="7" t="str">
        <f t="shared" si="15"/>
        <v/>
      </c>
      <c r="D199" s="8" t="str">
        <f t="shared" si="16"/>
        <v/>
      </c>
      <c r="E199" s="8" t="str">
        <f t="shared" si="17"/>
        <v/>
      </c>
      <c r="F199" s="7" t="str">
        <f t="shared" si="18"/>
        <v/>
      </c>
      <c r="G199" s="7" t="str">
        <f t="shared" si="19"/>
        <v/>
      </c>
      <c r="H199" s="7" t="str">
        <f t="shared" si="20"/>
        <v/>
      </c>
      <c r="K199" s="10"/>
    </row>
    <row r="200" spans="1:11">
      <c r="A200">
        <v>188</v>
      </c>
      <c r="B200" s="6" t="str">
        <f t="shared" si="14"/>
        <v/>
      </c>
      <c r="C200" s="7" t="str">
        <f t="shared" si="15"/>
        <v/>
      </c>
      <c r="D200" s="8" t="str">
        <f t="shared" si="16"/>
        <v/>
      </c>
      <c r="E200" s="8" t="str">
        <f t="shared" si="17"/>
        <v/>
      </c>
      <c r="F200" s="7" t="str">
        <f t="shared" si="18"/>
        <v/>
      </c>
      <c r="G200" s="7" t="str">
        <f t="shared" si="19"/>
        <v/>
      </c>
      <c r="H200" s="7" t="str">
        <f t="shared" si="20"/>
        <v/>
      </c>
      <c r="K200" s="10"/>
    </row>
    <row r="201" spans="1:11">
      <c r="A201">
        <v>189</v>
      </c>
      <c r="B201" s="6" t="str">
        <f t="shared" si="14"/>
        <v/>
      </c>
      <c r="C201" s="7" t="str">
        <f t="shared" si="15"/>
        <v/>
      </c>
      <c r="D201" s="8" t="str">
        <f t="shared" si="16"/>
        <v/>
      </c>
      <c r="E201" s="8" t="str">
        <f t="shared" si="17"/>
        <v/>
      </c>
      <c r="F201" s="7" t="str">
        <f t="shared" si="18"/>
        <v/>
      </c>
      <c r="G201" s="7" t="str">
        <f t="shared" si="19"/>
        <v/>
      </c>
      <c r="H201" s="7" t="str">
        <f t="shared" si="20"/>
        <v/>
      </c>
      <c r="K201" s="10"/>
    </row>
    <row r="202" spans="1:11">
      <c r="A202">
        <v>190</v>
      </c>
      <c r="B202" s="6" t="str">
        <f t="shared" si="14"/>
        <v/>
      </c>
      <c r="C202" s="7" t="str">
        <f t="shared" si="15"/>
        <v/>
      </c>
      <c r="D202" s="8" t="str">
        <f t="shared" si="16"/>
        <v/>
      </c>
      <c r="E202" s="8" t="str">
        <f t="shared" si="17"/>
        <v/>
      </c>
      <c r="F202" s="7" t="str">
        <f t="shared" si="18"/>
        <v/>
      </c>
      <c r="G202" s="7" t="str">
        <f t="shared" si="19"/>
        <v/>
      </c>
      <c r="H202" s="7" t="str">
        <f t="shared" si="20"/>
        <v/>
      </c>
      <c r="K202" s="10"/>
    </row>
    <row r="203" spans="1:11">
      <c r="A203">
        <v>191</v>
      </c>
      <c r="B203" s="6" t="str">
        <f t="shared" si="14"/>
        <v/>
      </c>
      <c r="C203" s="7" t="str">
        <f t="shared" si="15"/>
        <v/>
      </c>
      <c r="D203" s="8" t="str">
        <f t="shared" si="16"/>
        <v/>
      </c>
      <c r="E203" s="8" t="str">
        <f t="shared" si="17"/>
        <v/>
      </c>
      <c r="F203" s="7" t="str">
        <f t="shared" si="18"/>
        <v/>
      </c>
      <c r="G203" s="7" t="str">
        <f t="shared" si="19"/>
        <v/>
      </c>
      <c r="H203" s="7" t="str">
        <f t="shared" si="20"/>
        <v/>
      </c>
      <c r="K203" s="10"/>
    </row>
    <row r="204" spans="1:11">
      <c r="A204">
        <v>192</v>
      </c>
      <c r="B204" s="6" t="str">
        <f t="shared" si="14"/>
        <v/>
      </c>
      <c r="C204" s="7" t="str">
        <f t="shared" si="15"/>
        <v/>
      </c>
      <c r="D204" s="8" t="str">
        <f t="shared" si="16"/>
        <v/>
      </c>
      <c r="E204" s="8" t="str">
        <f t="shared" si="17"/>
        <v/>
      </c>
      <c r="F204" s="7" t="str">
        <f t="shared" si="18"/>
        <v/>
      </c>
      <c r="G204" s="7" t="str">
        <f t="shared" si="19"/>
        <v/>
      </c>
      <c r="H204" s="7" t="str">
        <f t="shared" si="20"/>
        <v/>
      </c>
      <c r="K204" s="10"/>
    </row>
    <row r="205" spans="1:11">
      <c r="A205">
        <v>193</v>
      </c>
      <c r="B205" s="6" t="str">
        <f t="shared" si="14"/>
        <v/>
      </c>
      <c r="C205" s="7" t="str">
        <f t="shared" si="15"/>
        <v/>
      </c>
      <c r="D205" s="8" t="str">
        <f t="shared" si="16"/>
        <v/>
      </c>
      <c r="E205" s="8" t="str">
        <f t="shared" si="17"/>
        <v/>
      </c>
      <c r="F205" s="7" t="str">
        <f t="shared" si="18"/>
        <v/>
      </c>
      <c r="G205" s="7" t="str">
        <f t="shared" si="19"/>
        <v/>
      </c>
      <c r="H205" s="7" t="str">
        <f t="shared" si="20"/>
        <v/>
      </c>
      <c r="K205" s="10"/>
    </row>
    <row r="206" spans="1:11">
      <c r="A206">
        <v>194</v>
      </c>
      <c r="B206" s="6" t="str">
        <f t="shared" ref="B206:B269" si="21">+IF(A206&gt;$E$7,"",B205+30+1)</f>
        <v/>
      </c>
      <c r="C206" s="7" t="str">
        <f t="shared" ref="C206:C269" si="22">IF(A206&gt;$E$7,"",C$13-H205)</f>
        <v/>
      </c>
      <c r="D206" s="8" t="str">
        <f t="shared" ref="D206:D269" si="23">IF(A206&gt;$E$7,"",IPMT($C$6/$E$6,A206,$E$7,-$C$5))</f>
        <v/>
      </c>
      <c r="E206" s="8" t="str">
        <f t="shared" ref="E206:E269" si="24">IF(A206&gt;$E$7,"",PPMT($C$6/$E$6,A206,$E$7,-$C$5))</f>
        <v/>
      </c>
      <c r="F206" s="7" t="str">
        <f t="shared" ref="F206:F269" si="25">+IF(A206&gt;$E$7,"",C206-E206)</f>
        <v/>
      </c>
      <c r="G206" s="7" t="str">
        <f t="shared" ref="G206:G269" si="26">+IF(A206&gt;$E$7,"",G205+D206)</f>
        <v/>
      </c>
      <c r="H206" s="7" t="str">
        <f t="shared" ref="H206:H269" si="27">IF(A206&gt;$E$7,"",+H205+E206)</f>
        <v/>
      </c>
      <c r="K206" s="10"/>
    </row>
    <row r="207" spans="1:11">
      <c r="A207">
        <v>195</v>
      </c>
      <c r="B207" s="6" t="str">
        <f t="shared" si="21"/>
        <v/>
      </c>
      <c r="C207" s="7" t="str">
        <f t="shared" si="22"/>
        <v/>
      </c>
      <c r="D207" s="8" t="str">
        <f t="shared" si="23"/>
        <v/>
      </c>
      <c r="E207" s="8" t="str">
        <f t="shared" si="24"/>
        <v/>
      </c>
      <c r="F207" s="7" t="str">
        <f t="shared" si="25"/>
        <v/>
      </c>
      <c r="G207" s="7" t="str">
        <f t="shared" si="26"/>
        <v/>
      </c>
      <c r="H207" s="7" t="str">
        <f t="shared" si="27"/>
        <v/>
      </c>
      <c r="K207" s="10"/>
    </row>
    <row r="208" spans="1:11">
      <c r="A208">
        <v>196</v>
      </c>
      <c r="B208" s="6" t="str">
        <f t="shared" si="21"/>
        <v/>
      </c>
      <c r="C208" s="7" t="str">
        <f t="shared" si="22"/>
        <v/>
      </c>
      <c r="D208" s="8" t="str">
        <f t="shared" si="23"/>
        <v/>
      </c>
      <c r="E208" s="8" t="str">
        <f t="shared" si="24"/>
        <v/>
      </c>
      <c r="F208" s="7" t="str">
        <f t="shared" si="25"/>
        <v/>
      </c>
      <c r="G208" s="7" t="str">
        <f t="shared" si="26"/>
        <v/>
      </c>
      <c r="H208" s="7" t="str">
        <f t="shared" si="27"/>
        <v/>
      </c>
      <c r="K208" s="10"/>
    </row>
    <row r="209" spans="1:11">
      <c r="A209">
        <v>197</v>
      </c>
      <c r="B209" s="6" t="str">
        <f t="shared" si="21"/>
        <v/>
      </c>
      <c r="C209" s="7" t="str">
        <f t="shared" si="22"/>
        <v/>
      </c>
      <c r="D209" s="8" t="str">
        <f t="shared" si="23"/>
        <v/>
      </c>
      <c r="E209" s="8" t="str">
        <f t="shared" si="24"/>
        <v/>
      </c>
      <c r="F209" s="7" t="str">
        <f t="shared" si="25"/>
        <v/>
      </c>
      <c r="G209" s="7" t="str">
        <f t="shared" si="26"/>
        <v/>
      </c>
      <c r="H209" s="7" t="str">
        <f t="shared" si="27"/>
        <v/>
      </c>
      <c r="K209" s="10"/>
    </row>
    <row r="210" spans="1:11">
      <c r="A210">
        <v>198</v>
      </c>
      <c r="B210" s="6" t="str">
        <f t="shared" si="21"/>
        <v/>
      </c>
      <c r="C210" s="7" t="str">
        <f t="shared" si="22"/>
        <v/>
      </c>
      <c r="D210" s="8" t="str">
        <f t="shared" si="23"/>
        <v/>
      </c>
      <c r="E210" s="8" t="str">
        <f t="shared" si="24"/>
        <v/>
      </c>
      <c r="F210" s="7" t="str">
        <f t="shared" si="25"/>
        <v/>
      </c>
      <c r="G210" s="7" t="str">
        <f t="shared" si="26"/>
        <v/>
      </c>
      <c r="H210" s="7" t="str">
        <f t="shared" si="27"/>
        <v/>
      </c>
      <c r="K210" s="10"/>
    </row>
    <row r="211" spans="1:11">
      <c r="A211">
        <v>199</v>
      </c>
      <c r="B211" s="6" t="str">
        <f t="shared" si="21"/>
        <v/>
      </c>
      <c r="C211" s="7" t="str">
        <f t="shared" si="22"/>
        <v/>
      </c>
      <c r="D211" s="8" t="str">
        <f t="shared" si="23"/>
        <v/>
      </c>
      <c r="E211" s="8" t="str">
        <f t="shared" si="24"/>
        <v/>
      </c>
      <c r="F211" s="7" t="str">
        <f t="shared" si="25"/>
        <v/>
      </c>
      <c r="G211" s="7" t="str">
        <f t="shared" si="26"/>
        <v/>
      </c>
      <c r="H211" s="7" t="str">
        <f t="shared" si="27"/>
        <v/>
      </c>
      <c r="K211" s="10"/>
    </row>
    <row r="212" spans="1:11">
      <c r="A212">
        <v>200</v>
      </c>
      <c r="B212" s="6" t="str">
        <f t="shared" si="21"/>
        <v/>
      </c>
      <c r="C212" s="7" t="str">
        <f t="shared" si="22"/>
        <v/>
      </c>
      <c r="D212" s="8" t="str">
        <f t="shared" si="23"/>
        <v/>
      </c>
      <c r="E212" s="8" t="str">
        <f t="shared" si="24"/>
        <v/>
      </c>
      <c r="F212" s="7" t="str">
        <f t="shared" si="25"/>
        <v/>
      </c>
      <c r="G212" s="7" t="str">
        <f t="shared" si="26"/>
        <v/>
      </c>
      <c r="H212" s="7" t="str">
        <f t="shared" si="27"/>
        <v/>
      </c>
      <c r="K212" s="10"/>
    </row>
    <row r="213" spans="1:11">
      <c r="A213">
        <v>201</v>
      </c>
      <c r="B213" s="6" t="str">
        <f t="shared" si="21"/>
        <v/>
      </c>
      <c r="C213" s="7" t="str">
        <f t="shared" si="22"/>
        <v/>
      </c>
      <c r="D213" s="8" t="str">
        <f t="shared" si="23"/>
        <v/>
      </c>
      <c r="E213" s="8" t="str">
        <f t="shared" si="24"/>
        <v/>
      </c>
      <c r="F213" s="7" t="str">
        <f t="shared" si="25"/>
        <v/>
      </c>
      <c r="G213" s="7" t="str">
        <f t="shared" si="26"/>
        <v/>
      </c>
      <c r="H213" s="7" t="str">
        <f t="shared" si="27"/>
        <v/>
      </c>
      <c r="K213" s="10"/>
    </row>
    <row r="214" spans="1:11">
      <c r="A214">
        <v>202</v>
      </c>
      <c r="B214" s="6" t="str">
        <f t="shared" si="21"/>
        <v/>
      </c>
      <c r="C214" s="7" t="str">
        <f t="shared" si="22"/>
        <v/>
      </c>
      <c r="D214" s="8" t="str">
        <f t="shared" si="23"/>
        <v/>
      </c>
      <c r="E214" s="8" t="str">
        <f t="shared" si="24"/>
        <v/>
      </c>
      <c r="F214" s="7" t="str">
        <f t="shared" si="25"/>
        <v/>
      </c>
      <c r="G214" s="7" t="str">
        <f t="shared" si="26"/>
        <v/>
      </c>
      <c r="H214" s="7" t="str">
        <f t="shared" si="27"/>
        <v/>
      </c>
      <c r="K214" s="10"/>
    </row>
    <row r="215" spans="1:11">
      <c r="A215">
        <v>203</v>
      </c>
      <c r="B215" s="6" t="str">
        <f t="shared" si="21"/>
        <v/>
      </c>
      <c r="C215" s="7" t="str">
        <f t="shared" si="22"/>
        <v/>
      </c>
      <c r="D215" s="8" t="str">
        <f t="shared" si="23"/>
        <v/>
      </c>
      <c r="E215" s="8" t="str">
        <f t="shared" si="24"/>
        <v/>
      </c>
      <c r="F215" s="7" t="str">
        <f t="shared" si="25"/>
        <v/>
      </c>
      <c r="G215" s="7" t="str">
        <f t="shared" si="26"/>
        <v/>
      </c>
      <c r="H215" s="7" t="str">
        <f t="shared" si="27"/>
        <v/>
      </c>
      <c r="K215" s="10"/>
    </row>
    <row r="216" spans="1:11">
      <c r="A216">
        <v>204</v>
      </c>
      <c r="B216" s="6" t="str">
        <f t="shared" si="21"/>
        <v/>
      </c>
      <c r="C216" s="7" t="str">
        <f t="shared" si="22"/>
        <v/>
      </c>
      <c r="D216" s="8" t="str">
        <f t="shared" si="23"/>
        <v/>
      </c>
      <c r="E216" s="8" t="str">
        <f t="shared" si="24"/>
        <v/>
      </c>
      <c r="F216" s="7" t="str">
        <f t="shared" si="25"/>
        <v/>
      </c>
      <c r="G216" s="7" t="str">
        <f t="shared" si="26"/>
        <v/>
      </c>
      <c r="H216" s="7" t="str">
        <f t="shared" si="27"/>
        <v/>
      </c>
      <c r="K216" s="10"/>
    </row>
    <row r="217" spans="1:11">
      <c r="A217">
        <v>205</v>
      </c>
      <c r="B217" s="6" t="str">
        <f t="shared" si="21"/>
        <v/>
      </c>
      <c r="C217" s="7" t="str">
        <f t="shared" si="22"/>
        <v/>
      </c>
      <c r="D217" s="8" t="str">
        <f t="shared" si="23"/>
        <v/>
      </c>
      <c r="E217" s="8" t="str">
        <f t="shared" si="24"/>
        <v/>
      </c>
      <c r="F217" s="7" t="str">
        <f t="shared" si="25"/>
        <v/>
      </c>
      <c r="G217" s="7" t="str">
        <f t="shared" si="26"/>
        <v/>
      </c>
      <c r="H217" s="7" t="str">
        <f t="shared" si="27"/>
        <v/>
      </c>
      <c r="K217" s="10"/>
    </row>
    <row r="218" spans="1:11">
      <c r="A218">
        <v>206</v>
      </c>
      <c r="B218" s="6" t="str">
        <f t="shared" si="21"/>
        <v/>
      </c>
      <c r="C218" s="7" t="str">
        <f t="shared" si="22"/>
        <v/>
      </c>
      <c r="D218" s="8" t="str">
        <f t="shared" si="23"/>
        <v/>
      </c>
      <c r="E218" s="8" t="str">
        <f t="shared" si="24"/>
        <v/>
      </c>
      <c r="F218" s="7" t="str">
        <f t="shared" si="25"/>
        <v/>
      </c>
      <c r="G218" s="7" t="str">
        <f t="shared" si="26"/>
        <v/>
      </c>
      <c r="H218" s="7" t="str">
        <f t="shared" si="27"/>
        <v/>
      </c>
      <c r="K218" s="10"/>
    </row>
    <row r="219" spans="1:11">
      <c r="A219">
        <v>207</v>
      </c>
      <c r="B219" s="6" t="str">
        <f t="shared" si="21"/>
        <v/>
      </c>
      <c r="C219" s="7" t="str">
        <f t="shared" si="22"/>
        <v/>
      </c>
      <c r="D219" s="8" t="str">
        <f t="shared" si="23"/>
        <v/>
      </c>
      <c r="E219" s="8" t="str">
        <f t="shared" si="24"/>
        <v/>
      </c>
      <c r="F219" s="7" t="str">
        <f t="shared" si="25"/>
        <v/>
      </c>
      <c r="G219" s="7" t="str">
        <f t="shared" si="26"/>
        <v/>
      </c>
      <c r="H219" s="7" t="str">
        <f t="shared" si="27"/>
        <v/>
      </c>
      <c r="K219" s="10"/>
    </row>
    <row r="220" spans="1:11">
      <c r="A220">
        <v>208</v>
      </c>
      <c r="B220" s="6" t="str">
        <f t="shared" si="21"/>
        <v/>
      </c>
      <c r="C220" s="7" t="str">
        <f t="shared" si="22"/>
        <v/>
      </c>
      <c r="D220" s="8" t="str">
        <f t="shared" si="23"/>
        <v/>
      </c>
      <c r="E220" s="8" t="str">
        <f t="shared" si="24"/>
        <v/>
      </c>
      <c r="F220" s="7" t="str">
        <f t="shared" si="25"/>
        <v/>
      </c>
      <c r="G220" s="7" t="str">
        <f t="shared" si="26"/>
        <v/>
      </c>
      <c r="H220" s="7" t="str">
        <f t="shared" si="27"/>
        <v/>
      </c>
      <c r="K220" s="10"/>
    </row>
    <row r="221" spans="1:11">
      <c r="A221">
        <v>209</v>
      </c>
      <c r="B221" s="6" t="str">
        <f t="shared" si="21"/>
        <v/>
      </c>
      <c r="C221" s="7" t="str">
        <f t="shared" si="22"/>
        <v/>
      </c>
      <c r="D221" s="8" t="str">
        <f t="shared" si="23"/>
        <v/>
      </c>
      <c r="E221" s="8" t="str">
        <f t="shared" si="24"/>
        <v/>
      </c>
      <c r="F221" s="7" t="str">
        <f t="shared" si="25"/>
        <v/>
      </c>
      <c r="G221" s="7" t="str">
        <f t="shared" si="26"/>
        <v/>
      </c>
      <c r="H221" s="7" t="str">
        <f t="shared" si="27"/>
        <v/>
      </c>
      <c r="K221" s="10"/>
    </row>
    <row r="222" spans="1:11">
      <c r="A222">
        <v>210</v>
      </c>
      <c r="B222" s="6" t="str">
        <f t="shared" si="21"/>
        <v/>
      </c>
      <c r="C222" s="7" t="str">
        <f t="shared" si="22"/>
        <v/>
      </c>
      <c r="D222" s="8" t="str">
        <f t="shared" si="23"/>
        <v/>
      </c>
      <c r="E222" s="8" t="str">
        <f t="shared" si="24"/>
        <v/>
      </c>
      <c r="F222" s="7" t="str">
        <f t="shared" si="25"/>
        <v/>
      </c>
      <c r="G222" s="7" t="str">
        <f t="shared" si="26"/>
        <v/>
      </c>
      <c r="H222" s="7" t="str">
        <f t="shared" si="27"/>
        <v/>
      </c>
      <c r="K222" s="10"/>
    </row>
    <row r="223" spans="1:11">
      <c r="A223">
        <v>211</v>
      </c>
      <c r="B223" s="6" t="str">
        <f t="shared" si="21"/>
        <v/>
      </c>
      <c r="C223" s="7" t="str">
        <f t="shared" si="22"/>
        <v/>
      </c>
      <c r="D223" s="8" t="str">
        <f t="shared" si="23"/>
        <v/>
      </c>
      <c r="E223" s="8" t="str">
        <f t="shared" si="24"/>
        <v/>
      </c>
      <c r="F223" s="7" t="str">
        <f t="shared" si="25"/>
        <v/>
      </c>
      <c r="G223" s="7" t="str">
        <f t="shared" si="26"/>
        <v/>
      </c>
      <c r="H223" s="7" t="str">
        <f t="shared" si="27"/>
        <v/>
      </c>
    </row>
    <row r="224" spans="1:11">
      <c r="A224">
        <v>212</v>
      </c>
      <c r="B224" s="6" t="str">
        <f t="shared" si="21"/>
        <v/>
      </c>
      <c r="C224" s="7" t="str">
        <f t="shared" si="22"/>
        <v/>
      </c>
      <c r="D224" s="8" t="str">
        <f t="shared" si="23"/>
        <v/>
      </c>
      <c r="E224" s="8" t="str">
        <f t="shared" si="24"/>
        <v/>
      </c>
      <c r="F224" s="7" t="str">
        <f t="shared" si="25"/>
        <v/>
      </c>
      <c r="G224" s="7" t="str">
        <f t="shared" si="26"/>
        <v/>
      </c>
      <c r="H224" s="7" t="str">
        <f t="shared" si="27"/>
        <v/>
      </c>
    </row>
    <row r="225" spans="1:8">
      <c r="A225">
        <v>213</v>
      </c>
      <c r="B225" s="6" t="str">
        <f t="shared" si="21"/>
        <v/>
      </c>
      <c r="C225" s="7" t="str">
        <f t="shared" si="22"/>
        <v/>
      </c>
      <c r="D225" s="8" t="str">
        <f t="shared" si="23"/>
        <v/>
      </c>
      <c r="E225" s="8" t="str">
        <f t="shared" si="24"/>
        <v/>
      </c>
      <c r="F225" s="7" t="str">
        <f t="shared" si="25"/>
        <v/>
      </c>
      <c r="G225" s="7" t="str">
        <f t="shared" si="26"/>
        <v/>
      </c>
      <c r="H225" s="7" t="str">
        <f t="shared" si="27"/>
        <v/>
      </c>
    </row>
    <row r="226" spans="1:8">
      <c r="A226">
        <v>214</v>
      </c>
      <c r="B226" s="6" t="str">
        <f t="shared" si="21"/>
        <v/>
      </c>
      <c r="C226" s="7" t="str">
        <f t="shared" si="22"/>
        <v/>
      </c>
      <c r="D226" s="8" t="str">
        <f t="shared" si="23"/>
        <v/>
      </c>
      <c r="E226" s="8" t="str">
        <f t="shared" si="24"/>
        <v/>
      </c>
      <c r="F226" s="7" t="str">
        <f t="shared" si="25"/>
        <v/>
      </c>
      <c r="G226" s="7" t="str">
        <f t="shared" si="26"/>
        <v/>
      </c>
      <c r="H226" s="7" t="str">
        <f t="shared" si="27"/>
        <v/>
      </c>
    </row>
    <row r="227" spans="1:8">
      <c r="A227">
        <v>215</v>
      </c>
      <c r="B227" s="6" t="str">
        <f t="shared" si="21"/>
        <v/>
      </c>
      <c r="C227" s="7" t="str">
        <f t="shared" si="22"/>
        <v/>
      </c>
      <c r="D227" s="8" t="str">
        <f t="shared" si="23"/>
        <v/>
      </c>
      <c r="E227" s="8" t="str">
        <f t="shared" si="24"/>
        <v/>
      </c>
      <c r="F227" s="7" t="str">
        <f t="shared" si="25"/>
        <v/>
      </c>
      <c r="G227" s="7" t="str">
        <f t="shared" si="26"/>
        <v/>
      </c>
      <c r="H227" s="7" t="str">
        <f t="shared" si="27"/>
        <v/>
      </c>
    </row>
    <row r="228" spans="1:8">
      <c r="A228">
        <v>216</v>
      </c>
      <c r="B228" s="6" t="str">
        <f t="shared" si="21"/>
        <v/>
      </c>
      <c r="C228" s="7" t="str">
        <f t="shared" si="22"/>
        <v/>
      </c>
      <c r="D228" s="8" t="str">
        <f t="shared" si="23"/>
        <v/>
      </c>
      <c r="E228" s="8" t="str">
        <f t="shared" si="24"/>
        <v/>
      </c>
      <c r="F228" s="7" t="str">
        <f t="shared" si="25"/>
        <v/>
      </c>
      <c r="G228" s="7" t="str">
        <f t="shared" si="26"/>
        <v/>
      </c>
      <c r="H228" s="7" t="str">
        <f t="shared" si="27"/>
        <v/>
      </c>
    </row>
    <row r="229" spans="1:8">
      <c r="A229">
        <v>217</v>
      </c>
      <c r="B229" s="6" t="str">
        <f t="shared" si="21"/>
        <v/>
      </c>
      <c r="C229" s="7" t="str">
        <f t="shared" si="22"/>
        <v/>
      </c>
      <c r="D229" s="8" t="str">
        <f t="shared" si="23"/>
        <v/>
      </c>
      <c r="E229" s="8" t="str">
        <f t="shared" si="24"/>
        <v/>
      </c>
      <c r="F229" s="7" t="str">
        <f t="shared" si="25"/>
        <v/>
      </c>
      <c r="G229" s="7" t="str">
        <f t="shared" si="26"/>
        <v/>
      </c>
      <c r="H229" s="7" t="str">
        <f t="shared" si="27"/>
        <v/>
      </c>
    </row>
    <row r="230" spans="1:8">
      <c r="A230">
        <v>218</v>
      </c>
      <c r="B230" s="6" t="str">
        <f t="shared" si="21"/>
        <v/>
      </c>
      <c r="C230" s="7" t="str">
        <f t="shared" si="22"/>
        <v/>
      </c>
      <c r="D230" s="8" t="str">
        <f t="shared" si="23"/>
        <v/>
      </c>
      <c r="E230" s="8" t="str">
        <f t="shared" si="24"/>
        <v/>
      </c>
      <c r="F230" s="7" t="str">
        <f t="shared" si="25"/>
        <v/>
      </c>
      <c r="G230" s="7" t="str">
        <f t="shared" si="26"/>
        <v/>
      </c>
      <c r="H230" s="7" t="str">
        <f t="shared" si="27"/>
        <v/>
      </c>
    </row>
    <row r="231" spans="1:8">
      <c r="A231">
        <v>219</v>
      </c>
      <c r="B231" s="6" t="str">
        <f t="shared" si="21"/>
        <v/>
      </c>
      <c r="C231" s="7" t="str">
        <f t="shared" si="22"/>
        <v/>
      </c>
      <c r="D231" s="8" t="str">
        <f t="shared" si="23"/>
        <v/>
      </c>
      <c r="E231" s="8" t="str">
        <f t="shared" si="24"/>
        <v/>
      </c>
      <c r="F231" s="7" t="str">
        <f t="shared" si="25"/>
        <v/>
      </c>
      <c r="G231" s="7" t="str">
        <f t="shared" si="26"/>
        <v/>
      </c>
      <c r="H231" s="7" t="str">
        <f t="shared" si="27"/>
        <v/>
      </c>
    </row>
    <row r="232" spans="1:8">
      <c r="A232">
        <v>220</v>
      </c>
      <c r="B232" s="6" t="str">
        <f t="shared" si="21"/>
        <v/>
      </c>
      <c r="C232" s="7" t="str">
        <f t="shared" si="22"/>
        <v/>
      </c>
      <c r="D232" s="8" t="str">
        <f t="shared" si="23"/>
        <v/>
      </c>
      <c r="E232" s="8" t="str">
        <f t="shared" si="24"/>
        <v/>
      </c>
      <c r="F232" s="7" t="str">
        <f t="shared" si="25"/>
        <v/>
      </c>
      <c r="G232" s="7" t="str">
        <f t="shared" si="26"/>
        <v/>
      </c>
      <c r="H232" s="7" t="str">
        <f t="shared" si="27"/>
        <v/>
      </c>
    </row>
    <row r="233" spans="1:8">
      <c r="A233">
        <v>221</v>
      </c>
      <c r="B233" s="6" t="str">
        <f t="shared" si="21"/>
        <v/>
      </c>
      <c r="C233" s="7" t="str">
        <f t="shared" si="22"/>
        <v/>
      </c>
      <c r="D233" s="8" t="str">
        <f t="shared" si="23"/>
        <v/>
      </c>
      <c r="E233" s="8" t="str">
        <f t="shared" si="24"/>
        <v/>
      </c>
      <c r="F233" s="7" t="str">
        <f t="shared" si="25"/>
        <v/>
      </c>
      <c r="G233" s="7" t="str">
        <f t="shared" si="26"/>
        <v/>
      </c>
      <c r="H233" s="7" t="str">
        <f t="shared" si="27"/>
        <v/>
      </c>
    </row>
    <row r="234" spans="1:8">
      <c r="A234">
        <v>222</v>
      </c>
      <c r="B234" s="6" t="str">
        <f t="shared" si="21"/>
        <v/>
      </c>
      <c r="C234" s="7" t="str">
        <f t="shared" si="22"/>
        <v/>
      </c>
      <c r="D234" s="8" t="str">
        <f t="shared" si="23"/>
        <v/>
      </c>
      <c r="E234" s="8" t="str">
        <f t="shared" si="24"/>
        <v/>
      </c>
      <c r="F234" s="7" t="str">
        <f t="shared" si="25"/>
        <v/>
      </c>
      <c r="G234" s="7" t="str">
        <f t="shared" si="26"/>
        <v/>
      </c>
      <c r="H234" s="7" t="str">
        <f t="shared" si="27"/>
        <v/>
      </c>
    </row>
    <row r="235" spans="1:8">
      <c r="A235">
        <v>223</v>
      </c>
      <c r="B235" s="6" t="str">
        <f t="shared" si="21"/>
        <v/>
      </c>
      <c r="C235" s="7" t="str">
        <f t="shared" si="22"/>
        <v/>
      </c>
      <c r="D235" s="8" t="str">
        <f t="shared" si="23"/>
        <v/>
      </c>
      <c r="E235" s="8" t="str">
        <f t="shared" si="24"/>
        <v/>
      </c>
      <c r="F235" s="7" t="str">
        <f t="shared" si="25"/>
        <v/>
      </c>
      <c r="G235" s="7" t="str">
        <f t="shared" si="26"/>
        <v/>
      </c>
      <c r="H235" s="7" t="str">
        <f t="shared" si="27"/>
        <v/>
      </c>
    </row>
    <row r="236" spans="1:8">
      <c r="A236">
        <v>224</v>
      </c>
      <c r="B236" s="6" t="str">
        <f t="shared" si="21"/>
        <v/>
      </c>
      <c r="C236" s="7" t="str">
        <f t="shared" si="22"/>
        <v/>
      </c>
      <c r="D236" s="8" t="str">
        <f t="shared" si="23"/>
        <v/>
      </c>
      <c r="E236" s="8" t="str">
        <f t="shared" si="24"/>
        <v/>
      </c>
      <c r="F236" s="7" t="str">
        <f t="shared" si="25"/>
        <v/>
      </c>
      <c r="G236" s="7" t="str">
        <f t="shared" si="26"/>
        <v/>
      </c>
      <c r="H236" s="7" t="str">
        <f t="shared" si="27"/>
        <v/>
      </c>
    </row>
    <row r="237" spans="1:8">
      <c r="A237">
        <v>225</v>
      </c>
      <c r="B237" s="6" t="str">
        <f t="shared" si="21"/>
        <v/>
      </c>
      <c r="C237" s="7" t="str">
        <f t="shared" si="22"/>
        <v/>
      </c>
      <c r="D237" s="8" t="str">
        <f t="shared" si="23"/>
        <v/>
      </c>
      <c r="E237" s="8" t="str">
        <f t="shared" si="24"/>
        <v/>
      </c>
      <c r="F237" s="7" t="str">
        <f t="shared" si="25"/>
        <v/>
      </c>
      <c r="G237" s="7" t="str">
        <f t="shared" si="26"/>
        <v/>
      </c>
      <c r="H237" s="7" t="str">
        <f t="shared" si="27"/>
        <v/>
      </c>
    </row>
    <row r="238" spans="1:8">
      <c r="A238">
        <v>226</v>
      </c>
      <c r="B238" s="6" t="str">
        <f t="shared" si="21"/>
        <v/>
      </c>
      <c r="C238" s="7" t="str">
        <f t="shared" si="22"/>
        <v/>
      </c>
      <c r="D238" s="8" t="str">
        <f t="shared" si="23"/>
        <v/>
      </c>
      <c r="E238" s="8" t="str">
        <f t="shared" si="24"/>
        <v/>
      </c>
      <c r="F238" s="7" t="str">
        <f t="shared" si="25"/>
        <v/>
      </c>
      <c r="G238" s="7" t="str">
        <f t="shared" si="26"/>
        <v/>
      </c>
      <c r="H238" s="7" t="str">
        <f t="shared" si="27"/>
        <v/>
      </c>
    </row>
    <row r="239" spans="1:8">
      <c r="A239">
        <v>227</v>
      </c>
      <c r="B239" s="6" t="str">
        <f t="shared" si="21"/>
        <v/>
      </c>
      <c r="C239" s="7" t="str">
        <f t="shared" si="22"/>
        <v/>
      </c>
      <c r="D239" s="8" t="str">
        <f t="shared" si="23"/>
        <v/>
      </c>
      <c r="E239" s="8" t="str">
        <f t="shared" si="24"/>
        <v/>
      </c>
      <c r="F239" s="7" t="str">
        <f t="shared" si="25"/>
        <v/>
      </c>
      <c r="G239" s="7" t="str">
        <f t="shared" si="26"/>
        <v/>
      </c>
      <c r="H239" s="7" t="str">
        <f t="shared" si="27"/>
        <v/>
      </c>
    </row>
    <row r="240" spans="1:8">
      <c r="A240">
        <v>228</v>
      </c>
      <c r="B240" s="6" t="str">
        <f t="shared" si="21"/>
        <v/>
      </c>
      <c r="C240" s="7" t="str">
        <f t="shared" si="22"/>
        <v/>
      </c>
      <c r="D240" s="8" t="str">
        <f t="shared" si="23"/>
        <v/>
      </c>
      <c r="E240" s="8" t="str">
        <f t="shared" si="24"/>
        <v/>
      </c>
      <c r="F240" s="7" t="str">
        <f t="shared" si="25"/>
        <v/>
      </c>
      <c r="G240" s="7" t="str">
        <f t="shared" si="26"/>
        <v/>
      </c>
      <c r="H240" s="7" t="str">
        <f t="shared" si="27"/>
        <v/>
      </c>
    </row>
    <row r="241" spans="1:8">
      <c r="A241">
        <v>229</v>
      </c>
      <c r="B241" s="6" t="str">
        <f t="shared" si="21"/>
        <v/>
      </c>
      <c r="C241" s="7" t="str">
        <f t="shared" si="22"/>
        <v/>
      </c>
      <c r="D241" s="8" t="str">
        <f t="shared" si="23"/>
        <v/>
      </c>
      <c r="E241" s="8" t="str">
        <f t="shared" si="24"/>
        <v/>
      </c>
      <c r="F241" s="7" t="str">
        <f t="shared" si="25"/>
        <v/>
      </c>
      <c r="G241" s="7" t="str">
        <f t="shared" si="26"/>
        <v/>
      </c>
      <c r="H241" s="7" t="str">
        <f t="shared" si="27"/>
        <v/>
      </c>
    </row>
    <row r="242" spans="1:8">
      <c r="A242">
        <v>230</v>
      </c>
      <c r="B242" s="6" t="str">
        <f t="shared" si="21"/>
        <v/>
      </c>
      <c r="C242" s="7" t="str">
        <f t="shared" si="22"/>
        <v/>
      </c>
      <c r="D242" s="8" t="str">
        <f t="shared" si="23"/>
        <v/>
      </c>
      <c r="E242" s="8" t="str">
        <f t="shared" si="24"/>
        <v/>
      </c>
      <c r="F242" s="7" t="str">
        <f t="shared" si="25"/>
        <v/>
      </c>
      <c r="G242" s="7" t="str">
        <f t="shared" si="26"/>
        <v/>
      </c>
      <c r="H242" s="7" t="str">
        <f t="shared" si="27"/>
        <v/>
      </c>
    </row>
    <row r="243" spans="1:8">
      <c r="A243">
        <v>231</v>
      </c>
      <c r="B243" s="6" t="str">
        <f t="shared" si="21"/>
        <v/>
      </c>
      <c r="C243" s="7" t="str">
        <f t="shared" si="22"/>
        <v/>
      </c>
      <c r="D243" s="8" t="str">
        <f t="shared" si="23"/>
        <v/>
      </c>
      <c r="E243" s="8" t="str">
        <f t="shared" si="24"/>
        <v/>
      </c>
      <c r="F243" s="7" t="str">
        <f t="shared" si="25"/>
        <v/>
      </c>
      <c r="G243" s="7" t="str">
        <f t="shared" si="26"/>
        <v/>
      </c>
      <c r="H243" s="7" t="str">
        <f t="shared" si="27"/>
        <v/>
      </c>
    </row>
    <row r="244" spans="1:8">
      <c r="A244">
        <v>232</v>
      </c>
      <c r="B244" s="6" t="str">
        <f t="shared" si="21"/>
        <v/>
      </c>
      <c r="C244" s="7" t="str">
        <f t="shared" si="22"/>
        <v/>
      </c>
      <c r="D244" s="8" t="str">
        <f t="shared" si="23"/>
        <v/>
      </c>
      <c r="E244" s="8" t="str">
        <f t="shared" si="24"/>
        <v/>
      </c>
      <c r="F244" s="7" t="str">
        <f t="shared" si="25"/>
        <v/>
      </c>
      <c r="G244" s="7" t="str">
        <f t="shared" si="26"/>
        <v/>
      </c>
      <c r="H244" s="7" t="str">
        <f t="shared" si="27"/>
        <v/>
      </c>
    </row>
    <row r="245" spans="1:8">
      <c r="A245">
        <v>233</v>
      </c>
      <c r="B245" s="6" t="str">
        <f t="shared" si="21"/>
        <v/>
      </c>
      <c r="C245" s="7" t="str">
        <f t="shared" si="22"/>
        <v/>
      </c>
      <c r="D245" s="8" t="str">
        <f t="shared" si="23"/>
        <v/>
      </c>
      <c r="E245" s="8" t="str">
        <f t="shared" si="24"/>
        <v/>
      </c>
      <c r="F245" s="7" t="str">
        <f t="shared" si="25"/>
        <v/>
      </c>
      <c r="G245" s="7" t="str">
        <f t="shared" si="26"/>
        <v/>
      </c>
      <c r="H245" s="7" t="str">
        <f t="shared" si="27"/>
        <v/>
      </c>
    </row>
    <row r="246" spans="1:8">
      <c r="A246">
        <v>234</v>
      </c>
      <c r="B246" s="6" t="str">
        <f t="shared" si="21"/>
        <v/>
      </c>
      <c r="C246" s="7" t="str">
        <f t="shared" si="22"/>
        <v/>
      </c>
      <c r="D246" s="8" t="str">
        <f t="shared" si="23"/>
        <v/>
      </c>
      <c r="E246" s="8" t="str">
        <f t="shared" si="24"/>
        <v/>
      </c>
      <c r="F246" s="7" t="str">
        <f t="shared" si="25"/>
        <v/>
      </c>
      <c r="G246" s="7" t="str">
        <f t="shared" si="26"/>
        <v/>
      </c>
      <c r="H246" s="7" t="str">
        <f t="shared" si="27"/>
        <v/>
      </c>
    </row>
    <row r="247" spans="1:8">
      <c r="A247">
        <v>235</v>
      </c>
      <c r="B247" s="6" t="str">
        <f t="shared" si="21"/>
        <v/>
      </c>
      <c r="C247" s="7" t="str">
        <f t="shared" si="22"/>
        <v/>
      </c>
      <c r="D247" s="8" t="str">
        <f t="shared" si="23"/>
        <v/>
      </c>
      <c r="E247" s="8" t="str">
        <f t="shared" si="24"/>
        <v/>
      </c>
      <c r="F247" s="7" t="str">
        <f t="shared" si="25"/>
        <v/>
      </c>
      <c r="G247" s="7" t="str">
        <f t="shared" si="26"/>
        <v/>
      </c>
      <c r="H247" s="7" t="str">
        <f t="shared" si="27"/>
        <v/>
      </c>
    </row>
    <row r="248" spans="1:8">
      <c r="A248">
        <v>236</v>
      </c>
      <c r="B248" s="6" t="str">
        <f t="shared" si="21"/>
        <v/>
      </c>
      <c r="C248" s="7" t="str">
        <f t="shared" si="22"/>
        <v/>
      </c>
      <c r="D248" s="8" t="str">
        <f t="shared" si="23"/>
        <v/>
      </c>
      <c r="E248" s="8" t="str">
        <f t="shared" si="24"/>
        <v/>
      </c>
      <c r="F248" s="7" t="str">
        <f t="shared" si="25"/>
        <v/>
      </c>
      <c r="G248" s="7" t="str">
        <f t="shared" si="26"/>
        <v/>
      </c>
      <c r="H248" s="7" t="str">
        <f t="shared" si="27"/>
        <v/>
      </c>
    </row>
    <row r="249" spans="1:8">
      <c r="A249">
        <v>237</v>
      </c>
      <c r="B249" s="6" t="str">
        <f t="shared" si="21"/>
        <v/>
      </c>
      <c r="C249" s="7" t="str">
        <f t="shared" si="22"/>
        <v/>
      </c>
      <c r="D249" s="8" t="str">
        <f t="shared" si="23"/>
        <v/>
      </c>
      <c r="E249" s="8" t="str">
        <f t="shared" si="24"/>
        <v/>
      </c>
      <c r="F249" s="7" t="str">
        <f t="shared" si="25"/>
        <v/>
      </c>
      <c r="G249" s="7" t="str">
        <f t="shared" si="26"/>
        <v/>
      </c>
      <c r="H249" s="7" t="str">
        <f t="shared" si="27"/>
        <v/>
      </c>
    </row>
    <row r="250" spans="1:8">
      <c r="A250">
        <v>238</v>
      </c>
      <c r="B250" s="6" t="str">
        <f t="shared" si="21"/>
        <v/>
      </c>
      <c r="C250" s="7" t="str">
        <f t="shared" si="22"/>
        <v/>
      </c>
      <c r="D250" s="8" t="str">
        <f t="shared" si="23"/>
        <v/>
      </c>
      <c r="E250" s="8" t="str">
        <f t="shared" si="24"/>
        <v/>
      </c>
      <c r="F250" s="7" t="str">
        <f t="shared" si="25"/>
        <v/>
      </c>
      <c r="G250" s="7" t="str">
        <f t="shared" si="26"/>
        <v/>
      </c>
      <c r="H250" s="7" t="str">
        <f t="shared" si="27"/>
        <v/>
      </c>
    </row>
    <row r="251" spans="1:8">
      <c r="A251">
        <v>239</v>
      </c>
      <c r="B251" s="6" t="str">
        <f t="shared" si="21"/>
        <v/>
      </c>
      <c r="C251" s="7" t="str">
        <f t="shared" si="22"/>
        <v/>
      </c>
      <c r="D251" s="8" t="str">
        <f t="shared" si="23"/>
        <v/>
      </c>
      <c r="E251" s="8" t="str">
        <f t="shared" si="24"/>
        <v/>
      </c>
      <c r="F251" s="7" t="str">
        <f t="shared" si="25"/>
        <v/>
      </c>
      <c r="G251" s="7" t="str">
        <f t="shared" si="26"/>
        <v/>
      </c>
      <c r="H251" s="7" t="str">
        <f t="shared" si="27"/>
        <v/>
      </c>
    </row>
    <row r="252" spans="1:8">
      <c r="A252">
        <v>240</v>
      </c>
      <c r="B252" s="6" t="str">
        <f t="shared" si="21"/>
        <v/>
      </c>
      <c r="C252" s="7" t="str">
        <f t="shared" si="22"/>
        <v/>
      </c>
      <c r="D252" s="8" t="str">
        <f t="shared" si="23"/>
        <v/>
      </c>
      <c r="E252" s="8" t="str">
        <f t="shared" si="24"/>
        <v/>
      </c>
      <c r="F252" s="7" t="str">
        <f t="shared" si="25"/>
        <v/>
      </c>
      <c r="G252" s="7" t="str">
        <f t="shared" si="26"/>
        <v/>
      </c>
      <c r="H252" s="7" t="str">
        <f t="shared" si="27"/>
        <v/>
      </c>
    </row>
    <row r="253" spans="1:8">
      <c r="A253">
        <v>241</v>
      </c>
      <c r="B253" s="6" t="str">
        <f t="shared" si="21"/>
        <v/>
      </c>
      <c r="C253" s="7" t="str">
        <f t="shared" si="22"/>
        <v/>
      </c>
      <c r="D253" s="8" t="str">
        <f t="shared" si="23"/>
        <v/>
      </c>
      <c r="E253" s="8" t="str">
        <f t="shared" si="24"/>
        <v/>
      </c>
      <c r="F253" s="7" t="str">
        <f t="shared" si="25"/>
        <v/>
      </c>
      <c r="G253" s="7" t="str">
        <f t="shared" si="26"/>
        <v/>
      </c>
      <c r="H253" s="7" t="str">
        <f t="shared" si="27"/>
        <v/>
      </c>
    </row>
    <row r="254" spans="1:8">
      <c r="A254">
        <v>242</v>
      </c>
      <c r="B254" s="6" t="str">
        <f t="shared" si="21"/>
        <v/>
      </c>
      <c r="C254" s="7" t="str">
        <f t="shared" si="22"/>
        <v/>
      </c>
      <c r="D254" s="8" t="str">
        <f t="shared" si="23"/>
        <v/>
      </c>
      <c r="E254" s="8" t="str">
        <f t="shared" si="24"/>
        <v/>
      </c>
      <c r="F254" s="7" t="str">
        <f t="shared" si="25"/>
        <v/>
      </c>
      <c r="G254" s="7" t="str">
        <f t="shared" si="26"/>
        <v/>
      </c>
      <c r="H254" s="7" t="str">
        <f t="shared" si="27"/>
        <v/>
      </c>
    </row>
    <row r="255" spans="1:8">
      <c r="A255">
        <v>243</v>
      </c>
      <c r="B255" s="6" t="str">
        <f t="shared" si="21"/>
        <v/>
      </c>
      <c r="C255" s="7" t="str">
        <f t="shared" si="22"/>
        <v/>
      </c>
      <c r="D255" s="8" t="str">
        <f t="shared" si="23"/>
        <v/>
      </c>
      <c r="E255" s="8" t="str">
        <f t="shared" si="24"/>
        <v/>
      </c>
      <c r="F255" s="7" t="str">
        <f t="shared" si="25"/>
        <v/>
      </c>
      <c r="G255" s="7" t="str">
        <f t="shared" si="26"/>
        <v/>
      </c>
      <c r="H255" s="7" t="str">
        <f t="shared" si="27"/>
        <v/>
      </c>
    </row>
    <row r="256" spans="1:8">
      <c r="A256">
        <v>244</v>
      </c>
      <c r="B256" s="6" t="str">
        <f t="shared" si="21"/>
        <v/>
      </c>
      <c r="C256" s="7" t="str">
        <f t="shared" si="22"/>
        <v/>
      </c>
      <c r="D256" s="8" t="str">
        <f t="shared" si="23"/>
        <v/>
      </c>
      <c r="E256" s="8" t="str">
        <f t="shared" si="24"/>
        <v/>
      </c>
      <c r="F256" s="7" t="str">
        <f t="shared" si="25"/>
        <v/>
      </c>
      <c r="G256" s="7" t="str">
        <f t="shared" si="26"/>
        <v/>
      </c>
      <c r="H256" s="7" t="str">
        <f t="shared" si="27"/>
        <v/>
      </c>
    </row>
    <row r="257" spans="1:8">
      <c r="A257">
        <v>245</v>
      </c>
      <c r="B257" s="6" t="str">
        <f t="shared" si="21"/>
        <v/>
      </c>
      <c r="C257" s="7" t="str">
        <f t="shared" si="22"/>
        <v/>
      </c>
      <c r="D257" s="8" t="str">
        <f t="shared" si="23"/>
        <v/>
      </c>
      <c r="E257" s="8" t="str">
        <f t="shared" si="24"/>
        <v/>
      </c>
      <c r="F257" s="7" t="str">
        <f t="shared" si="25"/>
        <v/>
      </c>
      <c r="G257" s="7" t="str">
        <f t="shared" si="26"/>
        <v/>
      </c>
      <c r="H257" s="7" t="str">
        <f t="shared" si="27"/>
        <v/>
      </c>
    </row>
    <row r="258" spans="1:8">
      <c r="A258">
        <v>246</v>
      </c>
      <c r="B258" s="6" t="str">
        <f t="shared" si="21"/>
        <v/>
      </c>
      <c r="C258" s="7" t="str">
        <f t="shared" si="22"/>
        <v/>
      </c>
      <c r="D258" s="8" t="str">
        <f t="shared" si="23"/>
        <v/>
      </c>
      <c r="E258" s="8" t="str">
        <f t="shared" si="24"/>
        <v/>
      </c>
      <c r="F258" s="7" t="str">
        <f t="shared" si="25"/>
        <v/>
      </c>
      <c r="G258" s="7" t="str">
        <f t="shared" si="26"/>
        <v/>
      </c>
      <c r="H258" s="7" t="str">
        <f t="shared" si="27"/>
        <v/>
      </c>
    </row>
    <row r="259" spans="1:8">
      <c r="A259">
        <v>247</v>
      </c>
      <c r="B259" s="6" t="str">
        <f t="shared" si="21"/>
        <v/>
      </c>
      <c r="C259" s="7" t="str">
        <f t="shared" si="22"/>
        <v/>
      </c>
      <c r="D259" s="8" t="str">
        <f t="shared" si="23"/>
        <v/>
      </c>
      <c r="E259" s="8" t="str">
        <f t="shared" si="24"/>
        <v/>
      </c>
      <c r="F259" s="7" t="str">
        <f t="shared" si="25"/>
        <v/>
      </c>
      <c r="G259" s="7" t="str">
        <f t="shared" si="26"/>
        <v/>
      </c>
      <c r="H259" s="7" t="str">
        <f t="shared" si="27"/>
        <v/>
      </c>
    </row>
    <row r="260" spans="1:8">
      <c r="A260">
        <v>248</v>
      </c>
      <c r="B260" s="6" t="str">
        <f t="shared" si="21"/>
        <v/>
      </c>
      <c r="C260" s="7" t="str">
        <f t="shared" si="22"/>
        <v/>
      </c>
      <c r="D260" s="8" t="str">
        <f t="shared" si="23"/>
        <v/>
      </c>
      <c r="E260" s="8" t="str">
        <f t="shared" si="24"/>
        <v/>
      </c>
      <c r="F260" s="7" t="str">
        <f t="shared" si="25"/>
        <v/>
      </c>
      <c r="G260" s="7" t="str">
        <f t="shared" si="26"/>
        <v/>
      </c>
      <c r="H260" s="7" t="str">
        <f t="shared" si="27"/>
        <v/>
      </c>
    </row>
    <row r="261" spans="1:8">
      <c r="A261">
        <v>249</v>
      </c>
      <c r="B261" s="6" t="str">
        <f t="shared" si="21"/>
        <v/>
      </c>
      <c r="C261" s="7" t="str">
        <f t="shared" si="22"/>
        <v/>
      </c>
      <c r="D261" s="8" t="str">
        <f t="shared" si="23"/>
        <v/>
      </c>
      <c r="E261" s="8" t="str">
        <f t="shared" si="24"/>
        <v/>
      </c>
      <c r="F261" s="7" t="str">
        <f t="shared" si="25"/>
        <v/>
      </c>
      <c r="G261" s="7" t="str">
        <f t="shared" si="26"/>
        <v/>
      </c>
      <c r="H261" s="7" t="str">
        <f t="shared" si="27"/>
        <v/>
      </c>
    </row>
    <row r="262" spans="1:8">
      <c r="A262">
        <v>250</v>
      </c>
      <c r="B262" s="6" t="str">
        <f t="shared" si="21"/>
        <v/>
      </c>
      <c r="C262" s="7" t="str">
        <f t="shared" si="22"/>
        <v/>
      </c>
      <c r="D262" s="8" t="str">
        <f t="shared" si="23"/>
        <v/>
      </c>
      <c r="E262" s="8" t="str">
        <f t="shared" si="24"/>
        <v/>
      </c>
      <c r="F262" s="7" t="str">
        <f t="shared" si="25"/>
        <v/>
      </c>
      <c r="G262" s="7" t="str">
        <f t="shared" si="26"/>
        <v/>
      </c>
      <c r="H262" s="7" t="str">
        <f t="shared" si="27"/>
        <v/>
      </c>
    </row>
    <row r="263" spans="1:8">
      <c r="A263">
        <v>251</v>
      </c>
      <c r="B263" s="6" t="str">
        <f t="shared" si="21"/>
        <v/>
      </c>
      <c r="C263" s="7" t="str">
        <f t="shared" si="22"/>
        <v/>
      </c>
      <c r="D263" s="8" t="str">
        <f t="shared" si="23"/>
        <v/>
      </c>
      <c r="E263" s="8" t="str">
        <f t="shared" si="24"/>
        <v/>
      </c>
      <c r="F263" s="7" t="str">
        <f t="shared" si="25"/>
        <v/>
      </c>
      <c r="G263" s="7" t="str">
        <f t="shared" si="26"/>
        <v/>
      </c>
      <c r="H263" s="7" t="str">
        <f t="shared" si="27"/>
        <v/>
      </c>
    </row>
    <row r="264" spans="1:8">
      <c r="A264">
        <v>252</v>
      </c>
      <c r="B264" s="6" t="str">
        <f t="shared" si="21"/>
        <v/>
      </c>
      <c r="C264" s="7" t="str">
        <f t="shared" si="22"/>
        <v/>
      </c>
      <c r="D264" s="8" t="str">
        <f t="shared" si="23"/>
        <v/>
      </c>
      <c r="E264" s="8" t="str">
        <f t="shared" si="24"/>
        <v/>
      </c>
      <c r="F264" s="7" t="str">
        <f t="shared" si="25"/>
        <v/>
      </c>
      <c r="G264" s="7" t="str">
        <f t="shared" si="26"/>
        <v/>
      </c>
      <c r="H264" s="7" t="str">
        <f t="shared" si="27"/>
        <v/>
      </c>
    </row>
    <row r="265" spans="1:8">
      <c r="A265">
        <v>253</v>
      </c>
      <c r="B265" s="6" t="str">
        <f t="shared" si="21"/>
        <v/>
      </c>
      <c r="C265" s="7" t="str">
        <f t="shared" si="22"/>
        <v/>
      </c>
      <c r="D265" s="8" t="str">
        <f t="shared" si="23"/>
        <v/>
      </c>
      <c r="E265" s="8" t="str">
        <f t="shared" si="24"/>
        <v/>
      </c>
      <c r="F265" s="7" t="str">
        <f t="shared" si="25"/>
        <v/>
      </c>
      <c r="G265" s="7" t="str">
        <f t="shared" si="26"/>
        <v/>
      </c>
      <c r="H265" s="7" t="str">
        <f t="shared" si="27"/>
        <v/>
      </c>
    </row>
    <row r="266" spans="1:8">
      <c r="A266">
        <v>254</v>
      </c>
      <c r="B266" s="6" t="str">
        <f t="shared" si="21"/>
        <v/>
      </c>
      <c r="C266" s="7" t="str">
        <f t="shared" si="22"/>
        <v/>
      </c>
      <c r="D266" s="8" t="str">
        <f t="shared" si="23"/>
        <v/>
      </c>
      <c r="E266" s="8" t="str">
        <f t="shared" si="24"/>
        <v/>
      </c>
      <c r="F266" s="7" t="str">
        <f t="shared" si="25"/>
        <v/>
      </c>
      <c r="G266" s="7" t="str">
        <f t="shared" si="26"/>
        <v/>
      </c>
      <c r="H266" s="7" t="str">
        <f t="shared" si="27"/>
        <v/>
      </c>
    </row>
    <row r="267" spans="1:8">
      <c r="A267">
        <v>255</v>
      </c>
      <c r="B267" s="6" t="str">
        <f t="shared" si="21"/>
        <v/>
      </c>
      <c r="C267" s="7" t="str">
        <f t="shared" si="22"/>
        <v/>
      </c>
      <c r="D267" s="8" t="str">
        <f t="shared" si="23"/>
        <v/>
      </c>
      <c r="E267" s="8" t="str">
        <f t="shared" si="24"/>
        <v/>
      </c>
      <c r="F267" s="7" t="str">
        <f t="shared" si="25"/>
        <v/>
      </c>
      <c r="G267" s="7" t="str">
        <f t="shared" si="26"/>
        <v/>
      </c>
      <c r="H267" s="7" t="str">
        <f t="shared" si="27"/>
        <v/>
      </c>
    </row>
    <row r="268" spans="1:8">
      <c r="A268">
        <v>256</v>
      </c>
      <c r="B268" s="6" t="str">
        <f t="shared" si="21"/>
        <v/>
      </c>
      <c r="C268" s="7" t="str">
        <f t="shared" si="22"/>
        <v/>
      </c>
      <c r="D268" s="8" t="str">
        <f t="shared" si="23"/>
        <v/>
      </c>
      <c r="E268" s="8" t="str">
        <f t="shared" si="24"/>
        <v/>
      </c>
      <c r="F268" s="7" t="str">
        <f t="shared" si="25"/>
        <v/>
      </c>
      <c r="G268" s="7" t="str">
        <f t="shared" si="26"/>
        <v/>
      </c>
      <c r="H268" s="7" t="str">
        <f t="shared" si="27"/>
        <v/>
      </c>
    </row>
    <row r="269" spans="1:8">
      <c r="A269">
        <v>257</v>
      </c>
      <c r="B269" s="6" t="str">
        <f t="shared" si="21"/>
        <v/>
      </c>
      <c r="C269" s="7" t="str">
        <f t="shared" si="22"/>
        <v/>
      </c>
      <c r="D269" s="8" t="str">
        <f t="shared" si="23"/>
        <v/>
      </c>
      <c r="E269" s="8" t="str">
        <f t="shared" si="24"/>
        <v/>
      </c>
      <c r="F269" s="7" t="str">
        <f t="shared" si="25"/>
        <v/>
      </c>
      <c r="G269" s="7" t="str">
        <f t="shared" si="26"/>
        <v/>
      </c>
      <c r="H269" s="7" t="str">
        <f t="shared" si="27"/>
        <v/>
      </c>
    </row>
    <row r="270" spans="1:8">
      <c r="A270">
        <v>258</v>
      </c>
      <c r="B270" s="6" t="str">
        <f t="shared" ref="B270:B333" si="28">+IF(A270&gt;$E$7,"",B269+30+1)</f>
        <v/>
      </c>
      <c r="C270" s="7" t="str">
        <f t="shared" ref="C270:C333" si="29">IF(A270&gt;$E$7,"",C$13-H269)</f>
        <v/>
      </c>
      <c r="D270" s="8" t="str">
        <f t="shared" ref="D270:D333" si="30">IF(A270&gt;$E$7,"",IPMT($C$6/$E$6,A270,$E$7,-$C$5))</f>
        <v/>
      </c>
      <c r="E270" s="8" t="str">
        <f t="shared" ref="E270:E333" si="31">IF(A270&gt;$E$7,"",PPMT($C$6/$E$6,A270,$E$7,-$C$5))</f>
        <v/>
      </c>
      <c r="F270" s="7" t="str">
        <f t="shared" ref="F270:F333" si="32">+IF(A270&gt;$E$7,"",C270-E270)</f>
        <v/>
      </c>
      <c r="G270" s="7" t="str">
        <f t="shared" ref="G270:G333" si="33">+IF(A270&gt;$E$7,"",G269+D270)</f>
        <v/>
      </c>
      <c r="H270" s="7" t="str">
        <f t="shared" ref="H270:H333" si="34">IF(A270&gt;$E$7,"",+H269+E270)</f>
        <v/>
      </c>
    </row>
    <row r="271" spans="1:8">
      <c r="A271">
        <v>259</v>
      </c>
      <c r="B271" s="6" t="str">
        <f t="shared" si="28"/>
        <v/>
      </c>
      <c r="C271" s="7" t="str">
        <f t="shared" si="29"/>
        <v/>
      </c>
      <c r="D271" s="8" t="str">
        <f t="shared" si="30"/>
        <v/>
      </c>
      <c r="E271" s="8" t="str">
        <f t="shared" si="31"/>
        <v/>
      </c>
      <c r="F271" s="7" t="str">
        <f t="shared" si="32"/>
        <v/>
      </c>
      <c r="G271" s="7" t="str">
        <f t="shared" si="33"/>
        <v/>
      </c>
      <c r="H271" s="7" t="str">
        <f t="shared" si="34"/>
        <v/>
      </c>
    </row>
    <row r="272" spans="1:8">
      <c r="A272">
        <v>260</v>
      </c>
      <c r="B272" s="6" t="str">
        <f t="shared" si="28"/>
        <v/>
      </c>
      <c r="C272" s="7" t="str">
        <f t="shared" si="29"/>
        <v/>
      </c>
      <c r="D272" s="8" t="str">
        <f t="shared" si="30"/>
        <v/>
      </c>
      <c r="E272" s="8" t="str">
        <f t="shared" si="31"/>
        <v/>
      </c>
      <c r="F272" s="7" t="str">
        <f t="shared" si="32"/>
        <v/>
      </c>
      <c r="G272" s="7" t="str">
        <f t="shared" si="33"/>
        <v/>
      </c>
      <c r="H272" s="7" t="str">
        <f t="shared" si="34"/>
        <v/>
      </c>
    </row>
    <row r="273" spans="1:8">
      <c r="A273">
        <v>261</v>
      </c>
      <c r="B273" s="6" t="str">
        <f t="shared" si="28"/>
        <v/>
      </c>
      <c r="C273" s="7" t="str">
        <f t="shared" si="29"/>
        <v/>
      </c>
      <c r="D273" s="8" t="str">
        <f t="shared" si="30"/>
        <v/>
      </c>
      <c r="E273" s="8" t="str">
        <f t="shared" si="31"/>
        <v/>
      </c>
      <c r="F273" s="7" t="str">
        <f t="shared" si="32"/>
        <v/>
      </c>
      <c r="G273" s="7" t="str">
        <f t="shared" si="33"/>
        <v/>
      </c>
      <c r="H273" s="7" t="str">
        <f t="shared" si="34"/>
        <v/>
      </c>
    </row>
    <row r="274" spans="1:8">
      <c r="A274">
        <v>262</v>
      </c>
      <c r="B274" s="6" t="str">
        <f t="shared" si="28"/>
        <v/>
      </c>
      <c r="C274" s="7" t="str">
        <f t="shared" si="29"/>
        <v/>
      </c>
      <c r="D274" s="8" t="str">
        <f t="shared" si="30"/>
        <v/>
      </c>
      <c r="E274" s="8" t="str">
        <f t="shared" si="31"/>
        <v/>
      </c>
      <c r="F274" s="7" t="str">
        <f t="shared" si="32"/>
        <v/>
      </c>
      <c r="G274" s="7" t="str">
        <f t="shared" si="33"/>
        <v/>
      </c>
      <c r="H274" s="7" t="str">
        <f t="shared" si="34"/>
        <v/>
      </c>
    </row>
    <row r="275" spans="1:8">
      <c r="A275">
        <v>263</v>
      </c>
      <c r="B275" s="6" t="str">
        <f t="shared" si="28"/>
        <v/>
      </c>
      <c r="C275" s="7" t="str">
        <f t="shared" si="29"/>
        <v/>
      </c>
      <c r="D275" s="8" t="str">
        <f t="shared" si="30"/>
        <v/>
      </c>
      <c r="E275" s="8" t="str">
        <f t="shared" si="31"/>
        <v/>
      </c>
      <c r="F275" s="7" t="str">
        <f t="shared" si="32"/>
        <v/>
      </c>
      <c r="G275" s="7" t="str">
        <f t="shared" si="33"/>
        <v/>
      </c>
      <c r="H275" s="7" t="str">
        <f t="shared" si="34"/>
        <v/>
      </c>
    </row>
    <row r="276" spans="1:8">
      <c r="A276">
        <v>264</v>
      </c>
      <c r="B276" s="6" t="str">
        <f t="shared" si="28"/>
        <v/>
      </c>
      <c r="C276" s="7" t="str">
        <f t="shared" si="29"/>
        <v/>
      </c>
      <c r="D276" s="8" t="str">
        <f t="shared" si="30"/>
        <v/>
      </c>
      <c r="E276" s="8" t="str">
        <f t="shared" si="31"/>
        <v/>
      </c>
      <c r="F276" s="7" t="str">
        <f t="shared" si="32"/>
        <v/>
      </c>
      <c r="G276" s="7" t="str">
        <f t="shared" si="33"/>
        <v/>
      </c>
      <c r="H276" s="7" t="str">
        <f t="shared" si="34"/>
        <v/>
      </c>
    </row>
    <row r="277" spans="1:8">
      <c r="A277">
        <v>265</v>
      </c>
      <c r="B277" s="6" t="str">
        <f t="shared" si="28"/>
        <v/>
      </c>
      <c r="C277" s="7" t="str">
        <f t="shared" si="29"/>
        <v/>
      </c>
      <c r="D277" s="8" t="str">
        <f t="shared" si="30"/>
        <v/>
      </c>
      <c r="E277" s="8" t="str">
        <f t="shared" si="31"/>
        <v/>
      </c>
      <c r="F277" s="7" t="str">
        <f t="shared" si="32"/>
        <v/>
      </c>
      <c r="G277" s="7" t="str">
        <f t="shared" si="33"/>
        <v/>
      </c>
      <c r="H277" s="7" t="str">
        <f t="shared" si="34"/>
        <v/>
      </c>
    </row>
    <row r="278" spans="1:8">
      <c r="A278">
        <v>266</v>
      </c>
      <c r="B278" s="6" t="str">
        <f t="shared" si="28"/>
        <v/>
      </c>
      <c r="C278" s="7" t="str">
        <f t="shared" si="29"/>
        <v/>
      </c>
      <c r="D278" s="8" t="str">
        <f t="shared" si="30"/>
        <v/>
      </c>
      <c r="E278" s="8" t="str">
        <f t="shared" si="31"/>
        <v/>
      </c>
      <c r="F278" s="7" t="str">
        <f t="shared" si="32"/>
        <v/>
      </c>
      <c r="G278" s="7" t="str">
        <f t="shared" si="33"/>
        <v/>
      </c>
      <c r="H278" s="7" t="str">
        <f t="shared" si="34"/>
        <v/>
      </c>
    </row>
    <row r="279" spans="1:8">
      <c r="A279">
        <v>267</v>
      </c>
      <c r="B279" s="6" t="str">
        <f t="shared" si="28"/>
        <v/>
      </c>
      <c r="C279" s="7" t="str">
        <f t="shared" si="29"/>
        <v/>
      </c>
      <c r="D279" s="8" t="str">
        <f t="shared" si="30"/>
        <v/>
      </c>
      <c r="E279" s="8" t="str">
        <f t="shared" si="31"/>
        <v/>
      </c>
      <c r="F279" s="7" t="str">
        <f t="shared" si="32"/>
        <v/>
      </c>
      <c r="G279" s="7" t="str">
        <f t="shared" si="33"/>
        <v/>
      </c>
      <c r="H279" s="7" t="str">
        <f t="shared" si="34"/>
        <v/>
      </c>
    </row>
    <row r="280" spans="1:8">
      <c r="A280">
        <v>268</v>
      </c>
      <c r="B280" s="6" t="str">
        <f t="shared" si="28"/>
        <v/>
      </c>
      <c r="C280" s="7" t="str">
        <f t="shared" si="29"/>
        <v/>
      </c>
      <c r="D280" s="8" t="str">
        <f t="shared" si="30"/>
        <v/>
      </c>
      <c r="E280" s="8" t="str">
        <f t="shared" si="31"/>
        <v/>
      </c>
      <c r="F280" s="7" t="str">
        <f t="shared" si="32"/>
        <v/>
      </c>
      <c r="G280" s="7" t="str">
        <f t="shared" si="33"/>
        <v/>
      </c>
      <c r="H280" s="7" t="str">
        <f t="shared" si="34"/>
        <v/>
      </c>
    </row>
    <row r="281" spans="1:8">
      <c r="A281">
        <v>269</v>
      </c>
      <c r="B281" s="6" t="str">
        <f t="shared" si="28"/>
        <v/>
      </c>
      <c r="C281" s="7" t="str">
        <f t="shared" si="29"/>
        <v/>
      </c>
      <c r="D281" s="8" t="str">
        <f t="shared" si="30"/>
        <v/>
      </c>
      <c r="E281" s="8" t="str">
        <f t="shared" si="31"/>
        <v/>
      </c>
      <c r="F281" s="7" t="str">
        <f t="shared" si="32"/>
        <v/>
      </c>
      <c r="G281" s="7" t="str">
        <f t="shared" si="33"/>
        <v/>
      </c>
      <c r="H281" s="7" t="str">
        <f t="shared" si="34"/>
        <v/>
      </c>
    </row>
    <row r="282" spans="1:8">
      <c r="A282">
        <v>270</v>
      </c>
      <c r="B282" s="6" t="str">
        <f t="shared" si="28"/>
        <v/>
      </c>
      <c r="C282" s="7" t="str">
        <f t="shared" si="29"/>
        <v/>
      </c>
      <c r="D282" s="8" t="str">
        <f t="shared" si="30"/>
        <v/>
      </c>
      <c r="E282" s="8" t="str">
        <f t="shared" si="31"/>
        <v/>
      </c>
      <c r="F282" s="7" t="str">
        <f t="shared" si="32"/>
        <v/>
      </c>
      <c r="G282" s="7" t="str">
        <f t="shared" si="33"/>
        <v/>
      </c>
      <c r="H282" s="7" t="str">
        <f t="shared" si="34"/>
        <v/>
      </c>
    </row>
    <row r="283" spans="1:8">
      <c r="A283">
        <v>271</v>
      </c>
      <c r="B283" s="6" t="str">
        <f t="shared" si="28"/>
        <v/>
      </c>
      <c r="C283" s="7" t="str">
        <f t="shared" si="29"/>
        <v/>
      </c>
      <c r="D283" s="8" t="str">
        <f t="shared" si="30"/>
        <v/>
      </c>
      <c r="E283" s="8" t="str">
        <f t="shared" si="31"/>
        <v/>
      </c>
      <c r="F283" s="7" t="str">
        <f t="shared" si="32"/>
        <v/>
      </c>
      <c r="G283" s="7" t="str">
        <f t="shared" si="33"/>
        <v/>
      </c>
      <c r="H283" s="7" t="str">
        <f t="shared" si="34"/>
        <v/>
      </c>
    </row>
    <row r="284" spans="1:8">
      <c r="A284">
        <v>272</v>
      </c>
      <c r="B284" s="6" t="str">
        <f t="shared" si="28"/>
        <v/>
      </c>
      <c r="C284" s="7" t="str">
        <f t="shared" si="29"/>
        <v/>
      </c>
      <c r="D284" s="8" t="str">
        <f t="shared" si="30"/>
        <v/>
      </c>
      <c r="E284" s="8" t="str">
        <f t="shared" si="31"/>
        <v/>
      </c>
      <c r="F284" s="7" t="str">
        <f t="shared" si="32"/>
        <v/>
      </c>
      <c r="G284" s="7" t="str">
        <f t="shared" si="33"/>
        <v/>
      </c>
      <c r="H284" s="7" t="str">
        <f t="shared" si="34"/>
        <v/>
      </c>
    </row>
    <row r="285" spans="1:8">
      <c r="A285">
        <v>273</v>
      </c>
      <c r="B285" s="6" t="str">
        <f t="shared" si="28"/>
        <v/>
      </c>
      <c r="C285" s="7" t="str">
        <f t="shared" si="29"/>
        <v/>
      </c>
      <c r="D285" s="8" t="str">
        <f t="shared" si="30"/>
        <v/>
      </c>
      <c r="E285" s="8" t="str">
        <f t="shared" si="31"/>
        <v/>
      </c>
      <c r="F285" s="7" t="str">
        <f t="shared" si="32"/>
        <v/>
      </c>
      <c r="G285" s="7" t="str">
        <f t="shared" si="33"/>
        <v/>
      </c>
      <c r="H285" s="7" t="str">
        <f t="shared" si="34"/>
        <v/>
      </c>
    </row>
    <row r="286" spans="1:8">
      <c r="A286">
        <v>274</v>
      </c>
      <c r="B286" s="6" t="str">
        <f t="shared" si="28"/>
        <v/>
      </c>
      <c r="C286" s="7" t="str">
        <f t="shared" si="29"/>
        <v/>
      </c>
      <c r="D286" s="8" t="str">
        <f t="shared" si="30"/>
        <v/>
      </c>
      <c r="E286" s="8" t="str">
        <f t="shared" si="31"/>
        <v/>
      </c>
      <c r="F286" s="7" t="str">
        <f t="shared" si="32"/>
        <v/>
      </c>
      <c r="G286" s="7" t="str">
        <f t="shared" si="33"/>
        <v/>
      </c>
      <c r="H286" s="7" t="str">
        <f t="shared" si="34"/>
        <v/>
      </c>
    </row>
    <row r="287" spans="1:8">
      <c r="A287">
        <v>275</v>
      </c>
      <c r="B287" s="6" t="str">
        <f t="shared" si="28"/>
        <v/>
      </c>
      <c r="C287" s="7" t="str">
        <f t="shared" si="29"/>
        <v/>
      </c>
      <c r="D287" s="8" t="str">
        <f t="shared" si="30"/>
        <v/>
      </c>
      <c r="E287" s="8" t="str">
        <f t="shared" si="31"/>
        <v/>
      </c>
      <c r="F287" s="7" t="str">
        <f t="shared" si="32"/>
        <v/>
      </c>
      <c r="G287" s="7" t="str">
        <f t="shared" si="33"/>
        <v/>
      </c>
      <c r="H287" s="7" t="str">
        <f t="shared" si="34"/>
        <v/>
      </c>
    </row>
    <row r="288" spans="1:8">
      <c r="A288">
        <v>276</v>
      </c>
      <c r="B288" s="6" t="str">
        <f t="shared" si="28"/>
        <v/>
      </c>
      <c r="C288" s="7" t="str">
        <f t="shared" si="29"/>
        <v/>
      </c>
      <c r="D288" s="8" t="str">
        <f t="shared" si="30"/>
        <v/>
      </c>
      <c r="E288" s="8" t="str">
        <f t="shared" si="31"/>
        <v/>
      </c>
      <c r="F288" s="7" t="str">
        <f t="shared" si="32"/>
        <v/>
      </c>
      <c r="G288" s="7" t="str">
        <f t="shared" si="33"/>
        <v/>
      </c>
      <c r="H288" s="7" t="str">
        <f t="shared" si="34"/>
        <v/>
      </c>
    </row>
    <row r="289" spans="1:8">
      <c r="A289">
        <v>277</v>
      </c>
      <c r="B289" s="6" t="str">
        <f t="shared" si="28"/>
        <v/>
      </c>
      <c r="C289" s="7" t="str">
        <f t="shared" si="29"/>
        <v/>
      </c>
      <c r="D289" s="8" t="str">
        <f t="shared" si="30"/>
        <v/>
      </c>
      <c r="E289" s="8" t="str">
        <f t="shared" si="31"/>
        <v/>
      </c>
      <c r="F289" s="7" t="str">
        <f t="shared" si="32"/>
        <v/>
      </c>
      <c r="G289" s="7" t="str">
        <f t="shared" si="33"/>
        <v/>
      </c>
      <c r="H289" s="7" t="str">
        <f t="shared" si="34"/>
        <v/>
      </c>
    </row>
    <row r="290" spans="1:8">
      <c r="A290">
        <v>278</v>
      </c>
      <c r="B290" s="6" t="str">
        <f t="shared" si="28"/>
        <v/>
      </c>
      <c r="C290" s="7" t="str">
        <f t="shared" si="29"/>
        <v/>
      </c>
      <c r="D290" s="8" t="str">
        <f t="shared" si="30"/>
        <v/>
      </c>
      <c r="E290" s="8" t="str">
        <f t="shared" si="31"/>
        <v/>
      </c>
      <c r="F290" s="7" t="str">
        <f t="shared" si="32"/>
        <v/>
      </c>
      <c r="G290" s="7" t="str">
        <f t="shared" si="33"/>
        <v/>
      </c>
      <c r="H290" s="7" t="str">
        <f t="shared" si="34"/>
        <v/>
      </c>
    </row>
    <row r="291" spans="1:8">
      <c r="A291">
        <v>279</v>
      </c>
      <c r="B291" s="6" t="str">
        <f t="shared" si="28"/>
        <v/>
      </c>
      <c r="C291" s="7" t="str">
        <f t="shared" si="29"/>
        <v/>
      </c>
      <c r="D291" s="8" t="str">
        <f t="shared" si="30"/>
        <v/>
      </c>
      <c r="E291" s="8" t="str">
        <f t="shared" si="31"/>
        <v/>
      </c>
      <c r="F291" s="7" t="str">
        <f t="shared" si="32"/>
        <v/>
      </c>
      <c r="G291" s="7" t="str">
        <f t="shared" si="33"/>
        <v/>
      </c>
      <c r="H291" s="7" t="str">
        <f t="shared" si="34"/>
        <v/>
      </c>
    </row>
    <row r="292" spans="1:8">
      <c r="A292">
        <v>280</v>
      </c>
      <c r="B292" s="6" t="str">
        <f t="shared" si="28"/>
        <v/>
      </c>
      <c r="C292" s="7" t="str">
        <f t="shared" si="29"/>
        <v/>
      </c>
      <c r="D292" s="8" t="str">
        <f t="shared" si="30"/>
        <v/>
      </c>
      <c r="E292" s="8" t="str">
        <f t="shared" si="31"/>
        <v/>
      </c>
      <c r="F292" s="7" t="str">
        <f t="shared" si="32"/>
        <v/>
      </c>
      <c r="G292" s="7" t="str">
        <f t="shared" si="33"/>
        <v/>
      </c>
      <c r="H292" s="7" t="str">
        <f t="shared" si="34"/>
        <v/>
      </c>
    </row>
    <row r="293" spans="1:8">
      <c r="A293">
        <v>281</v>
      </c>
      <c r="B293" s="6" t="str">
        <f t="shared" si="28"/>
        <v/>
      </c>
      <c r="C293" s="7" t="str">
        <f t="shared" si="29"/>
        <v/>
      </c>
      <c r="D293" s="8" t="str">
        <f t="shared" si="30"/>
        <v/>
      </c>
      <c r="E293" s="8" t="str">
        <f t="shared" si="31"/>
        <v/>
      </c>
      <c r="F293" s="7" t="str">
        <f t="shared" si="32"/>
        <v/>
      </c>
      <c r="G293" s="7" t="str">
        <f t="shared" si="33"/>
        <v/>
      </c>
      <c r="H293" s="7" t="str">
        <f t="shared" si="34"/>
        <v/>
      </c>
    </row>
    <row r="294" spans="1:8">
      <c r="A294">
        <v>282</v>
      </c>
      <c r="B294" s="6" t="str">
        <f t="shared" si="28"/>
        <v/>
      </c>
      <c r="C294" s="7" t="str">
        <f t="shared" si="29"/>
        <v/>
      </c>
      <c r="D294" s="8" t="str">
        <f t="shared" si="30"/>
        <v/>
      </c>
      <c r="E294" s="8" t="str">
        <f t="shared" si="31"/>
        <v/>
      </c>
      <c r="F294" s="7" t="str">
        <f t="shared" si="32"/>
        <v/>
      </c>
      <c r="G294" s="7" t="str">
        <f t="shared" si="33"/>
        <v/>
      </c>
      <c r="H294" s="7" t="str">
        <f t="shared" si="34"/>
        <v/>
      </c>
    </row>
    <row r="295" spans="1:8">
      <c r="A295">
        <v>283</v>
      </c>
      <c r="B295" s="6" t="str">
        <f t="shared" si="28"/>
        <v/>
      </c>
      <c r="C295" s="7" t="str">
        <f t="shared" si="29"/>
        <v/>
      </c>
      <c r="D295" s="8" t="str">
        <f t="shared" si="30"/>
        <v/>
      </c>
      <c r="E295" s="8" t="str">
        <f t="shared" si="31"/>
        <v/>
      </c>
      <c r="F295" s="7" t="str">
        <f t="shared" si="32"/>
        <v/>
      </c>
      <c r="G295" s="7" t="str">
        <f t="shared" si="33"/>
        <v/>
      </c>
      <c r="H295" s="7" t="str">
        <f t="shared" si="34"/>
        <v/>
      </c>
    </row>
    <row r="296" spans="1:8">
      <c r="A296">
        <v>284</v>
      </c>
      <c r="B296" s="6" t="str">
        <f t="shared" si="28"/>
        <v/>
      </c>
      <c r="C296" s="7" t="str">
        <f t="shared" si="29"/>
        <v/>
      </c>
      <c r="D296" s="8" t="str">
        <f t="shared" si="30"/>
        <v/>
      </c>
      <c r="E296" s="8" t="str">
        <f t="shared" si="31"/>
        <v/>
      </c>
      <c r="F296" s="7" t="str">
        <f t="shared" si="32"/>
        <v/>
      </c>
      <c r="G296" s="7" t="str">
        <f t="shared" si="33"/>
        <v/>
      </c>
      <c r="H296" s="7" t="str">
        <f t="shared" si="34"/>
        <v/>
      </c>
    </row>
    <row r="297" spans="1:8">
      <c r="A297">
        <v>285</v>
      </c>
      <c r="B297" s="6" t="str">
        <f t="shared" si="28"/>
        <v/>
      </c>
      <c r="C297" s="7" t="str">
        <f t="shared" si="29"/>
        <v/>
      </c>
      <c r="D297" s="8" t="str">
        <f t="shared" si="30"/>
        <v/>
      </c>
      <c r="E297" s="8" t="str">
        <f t="shared" si="31"/>
        <v/>
      </c>
      <c r="F297" s="7" t="str">
        <f t="shared" si="32"/>
        <v/>
      </c>
      <c r="G297" s="7" t="str">
        <f t="shared" si="33"/>
        <v/>
      </c>
      <c r="H297" s="7" t="str">
        <f t="shared" si="34"/>
        <v/>
      </c>
    </row>
    <row r="298" spans="1:8">
      <c r="A298">
        <v>286</v>
      </c>
      <c r="B298" s="6" t="str">
        <f t="shared" si="28"/>
        <v/>
      </c>
      <c r="C298" s="7" t="str">
        <f t="shared" si="29"/>
        <v/>
      </c>
      <c r="D298" s="8" t="str">
        <f t="shared" si="30"/>
        <v/>
      </c>
      <c r="E298" s="8" t="str">
        <f t="shared" si="31"/>
        <v/>
      </c>
      <c r="F298" s="7" t="str">
        <f t="shared" si="32"/>
        <v/>
      </c>
      <c r="G298" s="7" t="str">
        <f t="shared" si="33"/>
        <v/>
      </c>
      <c r="H298" s="7" t="str">
        <f t="shared" si="34"/>
        <v/>
      </c>
    </row>
    <row r="299" spans="1:8">
      <c r="A299">
        <v>287</v>
      </c>
      <c r="B299" s="6" t="str">
        <f t="shared" si="28"/>
        <v/>
      </c>
      <c r="C299" s="7" t="str">
        <f t="shared" si="29"/>
        <v/>
      </c>
      <c r="D299" s="8" t="str">
        <f t="shared" si="30"/>
        <v/>
      </c>
      <c r="E299" s="8" t="str">
        <f t="shared" si="31"/>
        <v/>
      </c>
      <c r="F299" s="7" t="str">
        <f t="shared" si="32"/>
        <v/>
      </c>
      <c r="G299" s="7" t="str">
        <f t="shared" si="33"/>
        <v/>
      </c>
      <c r="H299" s="7" t="str">
        <f t="shared" si="34"/>
        <v/>
      </c>
    </row>
    <row r="300" spans="1:8">
      <c r="A300">
        <v>288</v>
      </c>
      <c r="B300" s="6" t="str">
        <f t="shared" si="28"/>
        <v/>
      </c>
      <c r="C300" s="7" t="str">
        <f t="shared" si="29"/>
        <v/>
      </c>
      <c r="D300" s="8" t="str">
        <f t="shared" si="30"/>
        <v/>
      </c>
      <c r="E300" s="8" t="str">
        <f t="shared" si="31"/>
        <v/>
      </c>
      <c r="F300" s="7" t="str">
        <f t="shared" si="32"/>
        <v/>
      </c>
      <c r="G300" s="7" t="str">
        <f t="shared" si="33"/>
        <v/>
      </c>
      <c r="H300" s="7" t="str">
        <f t="shared" si="34"/>
        <v/>
      </c>
    </row>
    <row r="301" spans="1:8">
      <c r="A301">
        <v>289</v>
      </c>
      <c r="B301" s="6" t="str">
        <f t="shared" si="28"/>
        <v/>
      </c>
      <c r="C301" s="7" t="str">
        <f t="shared" si="29"/>
        <v/>
      </c>
      <c r="D301" s="8" t="str">
        <f t="shared" si="30"/>
        <v/>
      </c>
      <c r="E301" s="8" t="str">
        <f t="shared" si="31"/>
        <v/>
      </c>
      <c r="F301" s="7" t="str">
        <f t="shared" si="32"/>
        <v/>
      </c>
      <c r="G301" s="7" t="str">
        <f t="shared" si="33"/>
        <v/>
      </c>
      <c r="H301" s="7" t="str">
        <f t="shared" si="34"/>
        <v/>
      </c>
    </row>
    <row r="302" spans="1:8">
      <c r="A302">
        <v>290</v>
      </c>
      <c r="B302" s="6" t="str">
        <f t="shared" si="28"/>
        <v/>
      </c>
      <c r="C302" s="7" t="str">
        <f t="shared" si="29"/>
        <v/>
      </c>
      <c r="D302" s="8" t="str">
        <f t="shared" si="30"/>
        <v/>
      </c>
      <c r="E302" s="8" t="str">
        <f t="shared" si="31"/>
        <v/>
      </c>
      <c r="F302" s="7" t="str">
        <f t="shared" si="32"/>
        <v/>
      </c>
      <c r="G302" s="7" t="str">
        <f t="shared" si="33"/>
        <v/>
      </c>
      <c r="H302" s="7" t="str">
        <f t="shared" si="34"/>
        <v/>
      </c>
    </row>
    <row r="303" spans="1:8">
      <c r="A303">
        <v>291</v>
      </c>
      <c r="B303" s="6" t="str">
        <f t="shared" si="28"/>
        <v/>
      </c>
      <c r="C303" s="7" t="str">
        <f t="shared" si="29"/>
        <v/>
      </c>
      <c r="D303" s="8" t="str">
        <f t="shared" si="30"/>
        <v/>
      </c>
      <c r="E303" s="8" t="str">
        <f t="shared" si="31"/>
        <v/>
      </c>
      <c r="F303" s="7" t="str">
        <f t="shared" si="32"/>
        <v/>
      </c>
      <c r="G303" s="7" t="str">
        <f t="shared" si="33"/>
        <v/>
      </c>
      <c r="H303" s="7" t="str">
        <f t="shared" si="34"/>
        <v/>
      </c>
    </row>
    <row r="304" spans="1:8">
      <c r="A304">
        <v>292</v>
      </c>
      <c r="B304" s="6" t="str">
        <f t="shared" si="28"/>
        <v/>
      </c>
      <c r="C304" s="7" t="str">
        <f t="shared" si="29"/>
        <v/>
      </c>
      <c r="D304" s="8" t="str">
        <f t="shared" si="30"/>
        <v/>
      </c>
      <c r="E304" s="8" t="str">
        <f t="shared" si="31"/>
        <v/>
      </c>
      <c r="F304" s="7" t="str">
        <f t="shared" si="32"/>
        <v/>
      </c>
      <c r="G304" s="7" t="str">
        <f t="shared" si="33"/>
        <v/>
      </c>
      <c r="H304" s="7" t="str">
        <f t="shared" si="34"/>
        <v/>
      </c>
    </row>
    <row r="305" spans="1:8">
      <c r="A305">
        <v>293</v>
      </c>
      <c r="B305" s="6" t="str">
        <f t="shared" si="28"/>
        <v/>
      </c>
      <c r="C305" s="7" t="str">
        <f t="shared" si="29"/>
        <v/>
      </c>
      <c r="D305" s="8" t="str">
        <f t="shared" si="30"/>
        <v/>
      </c>
      <c r="E305" s="8" t="str">
        <f t="shared" si="31"/>
        <v/>
      </c>
      <c r="F305" s="7" t="str">
        <f t="shared" si="32"/>
        <v/>
      </c>
      <c r="G305" s="7" t="str">
        <f t="shared" si="33"/>
        <v/>
      </c>
      <c r="H305" s="7" t="str">
        <f t="shared" si="34"/>
        <v/>
      </c>
    </row>
    <row r="306" spans="1:8">
      <c r="A306">
        <v>294</v>
      </c>
      <c r="B306" s="6" t="str">
        <f t="shared" si="28"/>
        <v/>
      </c>
      <c r="C306" s="7" t="str">
        <f t="shared" si="29"/>
        <v/>
      </c>
      <c r="D306" s="8" t="str">
        <f t="shared" si="30"/>
        <v/>
      </c>
      <c r="E306" s="8" t="str">
        <f t="shared" si="31"/>
        <v/>
      </c>
      <c r="F306" s="7" t="str">
        <f t="shared" si="32"/>
        <v/>
      </c>
      <c r="G306" s="7" t="str">
        <f t="shared" si="33"/>
        <v/>
      </c>
      <c r="H306" s="7" t="str">
        <f t="shared" si="34"/>
        <v/>
      </c>
    </row>
    <row r="307" spans="1:8">
      <c r="A307">
        <v>295</v>
      </c>
      <c r="B307" s="6" t="str">
        <f t="shared" si="28"/>
        <v/>
      </c>
      <c r="C307" s="7" t="str">
        <f t="shared" si="29"/>
        <v/>
      </c>
      <c r="D307" s="8" t="str">
        <f t="shared" si="30"/>
        <v/>
      </c>
      <c r="E307" s="8" t="str">
        <f t="shared" si="31"/>
        <v/>
      </c>
      <c r="F307" s="7" t="str">
        <f t="shared" si="32"/>
        <v/>
      </c>
      <c r="G307" s="7" t="str">
        <f t="shared" si="33"/>
        <v/>
      </c>
      <c r="H307" s="7" t="str">
        <f t="shared" si="34"/>
        <v/>
      </c>
    </row>
    <row r="308" spans="1:8">
      <c r="A308">
        <v>296</v>
      </c>
      <c r="B308" s="6" t="str">
        <f t="shared" si="28"/>
        <v/>
      </c>
      <c r="C308" s="7" t="str">
        <f t="shared" si="29"/>
        <v/>
      </c>
      <c r="D308" s="8" t="str">
        <f t="shared" si="30"/>
        <v/>
      </c>
      <c r="E308" s="8" t="str">
        <f t="shared" si="31"/>
        <v/>
      </c>
      <c r="F308" s="7" t="str">
        <f t="shared" si="32"/>
        <v/>
      </c>
      <c r="G308" s="7" t="str">
        <f t="shared" si="33"/>
        <v/>
      </c>
      <c r="H308" s="7" t="str">
        <f t="shared" si="34"/>
        <v/>
      </c>
    </row>
    <row r="309" spans="1:8">
      <c r="A309">
        <v>297</v>
      </c>
      <c r="B309" s="6" t="str">
        <f t="shared" si="28"/>
        <v/>
      </c>
      <c r="C309" s="7" t="str">
        <f t="shared" si="29"/>
        <v/>
      </c>
      <c r="D309" s="8" t="str">
        <f t="shared" si="30"/>
        <v/>
      </c>
      <c r="E309" s="8" t="str">
        <f t="shared" si="31"/>
        <v/>
      </c>
      <c r="F309" s="7" t="str">
        <f t="shared" si="32"/>
        <v/>
      </c>
      <c r="G309" s="7" t="str">
        <f t="shared" si="33"/>
        <v/>
      </c>
      <c r="H309" s="7" t="str">
        <f t="shared" si="34"/>
        <v/>
      </c>
    </row>
    <row r="310" spans="1:8">
      <c r="A310">
        <v>298</v>
      </c>
      <c r="B310" s="6" t="str">
        <f t="shared" si="28"/>
        <v/>
      </c>
      <c r="C310" s="7" t="str">
        <f t="shared" si="29"/>
        <v/>
      </c>
      <c r="D310" s="8" t="str">
        <f t="shared" si="30"/>
        <v/>
      </c>
      <c r="E310" s="8" t="str">
        <f t="shared" si="31"/>
        <v/>
      </c>
      <c r="F310" s="7" t="str">
        <f t="shared" si="32"/>
        <v/>
      </c>
      <c r="G310" s="7" t="str">
        <f t="shared" si="33"/>
        <v/>
      </c>
      <c r="H310" s="7" t="str">
        <f t="shared" si="34"/>
        <v/>
      </c>
    </row>
    <row r="311" spans="1:8">
      <c r="A311">
        <v>299</v>
      </c>
      <c r="B311" s="6" t="str">
        <f t="shared" si="28"/>
        <v/>
      </c>
      <c r="C311" s="7" t="str">
        <f t="shared" si="29"/>
        <v/>
      </c>
      <c r="D311" s="8" t="str">
        <f t="shared" si="30"/>
        <v/>
      </c>
      <c r="E311" s="8" t="str">
        <f t="shared" si="31"/>
        <v/>
      </c>
      <c r="F311" s="7" t="str">
        <f t="shared" si="32"/>
        <v/>
      </c>
      <c r="G311" s="7" t="str">
        <f t="shared" si="33"/>
        <v/>
      </c>
      <c r="H311" s="7" t="str">
        <f t="shared" si="34"/>
        <v/>
      </c>
    </row>
    <row r="312" spans="1:8">
      <c r="A312">
        <v>300</v>
      </c>
      <c r="B312" s="6" t="str">
        <f t="shared" si="28"/>
        <v/>
      </c>
      <c r="C312" s="7" t="str">
        <f t="shared" si="29"/>
        <v/>
      </c>
      <c r="D312" s="8" t="str">
        <f t="shared" si="30"/>
        <v/>
      </c>
      <c r="E312" s="8" t="str">
        <f t="shared" si="31"/>
        <v/>
      </c>
      <c r="F312" s="7" t="str">
        <f t="shared" si="32"/>
        <v/>
      </c>
      <c r="G312" s="7" t="str">
        <f t="shared" si="33"/>
        <v/>
      </c>
      <c r="H312" s="7" t="str">
        <f t="shared" si="34"/>
        <v/>
      </c>
    </row>
    <row r="313" spans="1:8">
      <c r="A313">
        <v>301</v>
      </c>
      <c r="B313" s="6" t="str">
        <f t="shared" si="28"/>
        <v/>
      </c>
      <c r="C313" s="7" t="str">
        <f t="shared" si="29"/>
        <v/>
      </c>
      <c r="D313" s="8" t="str">
        <f t="shared" si="30"/>
        <v/>
      </c>
      <c r="E313" s="8" t="str">
        <f t="shared" si="31"/>
        <v/>
      </c>
      <c r="F313" s="7" t="str">
        <f t="shared" si="32"/>
        <v/>
      </c>
      <c r="G313" s="7" t="str">
        <f t="shared" si="33"/>
        <v/>
      </c>
      <c r="H313" s="7" t="str">
        <f t="shared" si="34"/>
        <v/>
      </c>
    </row>
    <row r="314" spans="1:8">
      <c r="A314">
        <v>302</v>
      </c>
      <c r="B314" s="6" t="str">
        <f t="shared" si="28"/>
        <v/>
      </c>
      <c r="C314" s="7" t="str">
        <f t="shared" si="29"/>
        <v/>
      </c>
      <c r="D314" s="8" t="str">
        <f t="shared" si="30"/>
        <v/>
      </c>
      <c r="E314" s="8" t="str">
        <f t="shared" si="31"/>
        <v/>
      </c>
      <c r="F314" s="7" t="str">
        <f t="shared" si="32"/>
        <v/>
      </c>
      <c r="G314" s="7" t="str">
        <f t="shared" si="33"/>
        <v/>
      </c>
      <c r="H314" s="7" t="str">
        <f t="shared" si="34"/>
        <v/>
      </c>
    </row>
    <row r="315" spans="1:8">
      <c r="A315">
        <v>303</v>
      </c>
      <c r="B315" s="6" t="str">
        <f t="shared" si="28"/>
        <v/>
      </c>
      <c r="C315" s="7" t="str">
        <f t="shared" si="29"/>
        <v/>
      </c>
      <c r="D315" s="8" t="str">
        <f t="shared" si="30"/>
        <v/>
      </c>
      <c r="E315" s="8" t="str">
        <f t="shared" si="31"/>
        <v/>
      </c>
      <c r="F315" s="7" t="str">
        <f t="shared" si="32"/>
        <v/>
      </c>
      <c r="G315" s="7" t="str">
        <f t="shared" si="33"/>
        <v/>
      </c>
      <c r="H315" s="7" t="str">
        <f t="shared" si="34"/>
        <v/>
      </c>
    </row>
    <row r="316" spans="1:8">
      <c r="A316">
        <v>304</v>
      </c>
      <c r="B316" s="6" t="str">
        <f t="shared" si="28"/>
        <v/>
      </c>
      <c r="C316" s="7" t="str">
        <f t="shared" si="29"/>
        <v/>
      </c>
      <c r="D316" s="8" t="str">
        <f t="shared" si="30"/>
        <v/>
      </c>
      <c r="E316" s="8" t="str">
        <f t="shared" si="31"/>
        <v/>
      </c>
      <c r="F316" s="7" t="str">
        <f t="shared" si="32"/>
        <v/>
      </c>
      <c r="G316" s="7" t="str">
        <f t="shared" si="33"/>
        <v/>
      </c>
      <c r="H316" s="7" t="str">
        <f t="shared" si="34"/>
        <v/>
      </c>
    </row>
    <row r="317" spans="1:8">
      <c r="A317">
        <v>305</v>
      </c>
      <c r="B317" s="6" t="str">
        <f t="shared" si="28"/>
        <v/>
      </c>
      <c r="C317" s="7" t="str">
        <f t="shared" si="29"/>
        <v/>
      </c>
      <c r="D317" s="8" t="str">
        <f t="shared" si="30"/>
        <v/>
      </c>
      <c r="E317" s="8" t="str">
        <f t="shared" si="31"/>
        <v/>
      </c>
      <c r="F317" s="7" t="str">
        <f t="shared" si="32"/>
        <v/>
      </c>
      <c r="G317" s="7" t="str">
        <f t="shared" si="33"/>
        <v/>
      </c>
      <c r="H317" s="7" t="str">
        <f t="shared" si="34"/>
        <v/>
      </c>
    </row>
    <row r="318" spans="1:8">
      <c r="A318">
        <v>306</v>
      </c>
      <c r="B318" s="6" t="str">
        <f t="shared" si="28"/>
        <v/>
      </c>
      <c r="C318" s="7" t="str">
        <f t="shared" si="29"/>
        <v/>
      </c>
      <c r="D318" s="8" t="str">
        <f t="shared" si="30"/>
        <v/>
      </c>
      <c r="E318" s="8" t="str">
        <f t="shared" si="31"/>
        <v/>
      </c>
      <c r="F318" s="7" t="str">
        <f t="shared" si="32"/>
        <v/>
      </c>
      <c r="G318" s="7" t="str">
        <f t="shared" si="33"/>
        <v/>
      </c>
      <c r="H318" s="7" t="str">
        <f t="shared" si="34"/>
        <v/>
      </c>
    </row>
    <row r="319" spans="1:8">
      <c r="A319">
        <v>307</v>
      </c>
      <c r="B319" s="6" t="str">
        <f t="shared" si="28"/>
        <v/>
      </c>
      <c r="C319" s="7" t="str">
        <f t="shared" si="29"/>
        <v/>
      </c>
      <c r="D319" s="8" t="str">
        <f t="shared" si="30"/>
        <v/>
      </c>
      <c r="E319" s="8" t="str">
        <f t="shared" si="31"/>
        <v/>
      </c>
      <c r="F319" s="7" t="str">
        <f t="shared" si="32"/>
        <v/>
      </c>
      <c r="G319" s="7" t="str">
        <f t="shared" si="33"/>
        <v/>
      </c>
      <c r="H319" s="7" t="str">
        <f t="shared" si="34"/>
        <v/>
      </c>
    </row>
    <row r="320" spans="1:8">
      <c r="A320">
        <v>308</v>
      </c>
      <c r="B320" s="6" t="str">
        <f t="shared" si="28"/>
        <v/>
      </c>
      <c r="C320" s="7" t="str">
        <f t="shared" si="29"/>
        <v/>
      </c>
      <c r="D320" s="8" t="str">
        <f t="shared" si="30"/>
        <v/>
      </c>
      <c r="E320" s="8" t="str">
        <f t="shared" si="31"/>
        <v/>
      </c>
      <c r="F320" s="7" t="str">
        <f t="shared" si="32"/>
        <v/>
      </c>
      <c r="G320" s="7" t="str">
        <f t="shared" si="33"/>
        <v/>
      </c>
      <c r="H320" s="7" t="str">
        <f t="shared" si="34"/>
        <v/>
      </c>
    </row>
    <row r="321" spans="1:8">
      <c r="A321">
        <v>309</v>
      </c>
      <c r="B321" s="6" t="str">
        <f t="shared" si="28"/>
        <v/>
      </c>
      <c r="C321" s="7" t="str">
        <f t="shared" si="29"/>
        <v/>
      </c>
      <c r="D321" s="8" t="str">
        <f t="shared" si="30"/>
        <v/>
      </c>
      <c r="E321" s="8" t="str">
        <f t="shared" si="31"/>
        <v/>
      </c>
      <c r="F321" s="7" t="str">
        <f t="shared" si="32"/>
        <v/>
      </c>
      <c r="G321" s="7" t="str">
        <f t="shared" si="33"/>
        <v/>
      </c>
      <c r="H321" s="7" t="str">
        <f t="shared" si="34"/>
        <v/>
      </c>
    </row>
    <row r="322" spans="1:8">
      <c r="A322">
        <v>310</v>
      </c>
      <c r="B322" s="6" t="str">
        <f t="shared" si="28"/>
        <v/>
      </c>
      <c r="C322" s="7" t="str">
        <f t="shared" si="29"/>
        <v/>
      </c>
      <c r="D322" s="8" t="str">
        <f t="shared" si="30"/>
        <v/>
      </c>
      <c r="E322" s="8" t="str">
        <f t="shared" si="31"/>
        <v/>
      </c>
      <c r="F322" s="7" t="str">
        <f t="shared" si="32"/>
        <v/>
      </c>
      <c r="G322" s="7" t="str">
        <f t="shared" si="33"/>
        <v/>
      </c>
      <c r="H322" s="7" t="str">
        <f t="shared" si="34"/>
        <v/>
      </c>
    </row>
    <row r="323" spans="1:8">
      <c r="A323">
        <v>311</v>
      </c>
      <c r="B323" s="6" t="str">
        <f t="shared" si="28"/>
        <v/>
      </c>
      <c r="C323" s="7" t="str">
        <f t="shared" si="29"/>
        <v/>
      </c>
      <c r="D323" s="8" t="str">
        <f t="shared" si="30"/>
        <v/>
      </c>
      <c r="E323" s="8" t="str">
        <f t="shared" si="31"/>
        <v/>
      </c>
      <c r="F323" s="7" t="str">
        <f t="shared" si="32"/>
        <v/>
      </c>
      <c r="G323" s="7" t="str">
        <f t="shared" si="33"/>
        <v/>
      </c>
      <c r="H323" s="7" t="str">
        <f t="shared" si="34"/>
        <v/>
      </c>
    </row>
    <row r="324" spans="1:8">
      <c r="A324">
        <v>312</v>
      </c>
      <c r="B324" s="6" t="str">
        <f t="shared" si="28"/>
        <v/>
      </c>
      <c r="C324" s="7" t="str">
        <f t="shared" si="29"/>
        <v/>
      </c>
      <c r="D324" s="8" t="str">
        <f t="shared" si="30"/>
        <v/>
      </c>
      <c r="E324" s="8" t="str">
        <f t="shared" si="31"/>
        <v/>
      </c>
      <c r="F324" s="7" t="str">
        <f t="shared" si="32"/>
        <v/>
      </c>
      <c r="G324" s="7" t="str">
        <f t="shared" si="33"/>
        <v/>
      </c>
      <c r="H324" s="7" t="str">
        <f t="shared" si="34"/>
        <v/>
      </c>
    </row>
    <row r="325" spans="1:8">
      <c r="A325">
        <v>313</v>
      </c>
      <c r="B325" s="6" t="str">
        <f t="shared" si="28"/>
        <v/>
      </c>
      <c r="C325" s="7" t="str">
        <f t="shared" si="29"/>
        <v/>
      </c>
      <c r="D325" s="8" t="str">
        <f t="shared" si="30"/>
        <v/>
      </c>
      <c r="E325" s="8" t="str">
        <f t="shared" si="31"/>
        <v/>
      </c>
      <c r="F325" s="7" t="str">
        <f t="shared" si="32"/>
        <v/>
      </c>
      <c r="G325" s="7" t="str">
        <f t="shared" si="33"/>
        <v/>
      </c>
      <c r="H325" s="7" t="str">
        <f t="shared" si="34"/>
        <v/>
      </c>
    </row>
    <row r="326" spans="1:8">
      <c r="A326">
        <v>314</v>
      </c>
      <c r="B326" s="6" t="str">
        <f t="shared" si="28"/>
        <v/>
      </c>
      <c r="C326" s="7" t="str">
        <f t="shared" si="29"/>
        <v/>
      </c>
      <c r="D326" s="8" t="str">
        <f t="shared" si="30"/>
        <v/>
      </c>
      <c r="E326" s="8" t="str">
        <f t="shared" si="31"/>
        <v/>
      </c>
      <c r="F326" s="7" t="str">
        <f t="shared" si="32"/>
        <v/>
      </c>
      <c r="G326" s="7" t="str">
        <f t="shared" si="33"/>
        <v/>
      </c>
      <c r="H326" s="7" t="str">
        <f t="shared" si="34"/>
        <v/>
      </c>
    </row>
    <row r="327" spans="1:8">
      <c r="A327">
        <v>315</v>
      </c>
      <c r="B327" s="6" t="str">
        <f t="shared" si="28"/>
        <v/>
      </c>
      <c r="C327" s="7" t="str">
        <f t="shared" si="29"/>
        <v/>
      </c>
      <c r="D327" s="8" t="str">
        <f t="shared" si="30"/>
        <v/>
      </c>
      <c r="E327" s="8" t="str">
        <f t="shared" si="31"/>
        <v/>
      </c>
      <c r="F327" s="7" t="str">
        <f t="shared" si="32"/>
        <v/>
      </c>
      <c r="G327" s="7" t="str">
        <f t="shared" si="33"/>
        <v/>
      </c>
      <c r="H327" s="7" t="str">
        <f t="shared" si="34"/>
        <v/>
      </c>
    </row>
    <row r="328" spans="1:8">
      <c r="A328">
        <v>316</v>
      </c>
      <c r="B328" s="6" t="str">
        <f t="shared" si="28"/>
        <v/>
      </c>
      <c r="C328" s="7" t="str">
        <f t="shared" si="29"/>
        <v/>
      </c>
      <c r="D328" s="8" t="str">
        <f t="shared" si="30"/>
        <v/>
      </c>
      <c r="E328" s="8" t="str">
        <f t="shared" si="31"/>
        <v/>
      </c>
      <c r="F328" s="7" t="str">
        <f t="shared" si="32"/>
        <v/>
      </c>
      <c r="G328" s="7" t="str">
        <f t="shared" si="33"/>
        <v/>
      </c>
      <c r="H328" s="7" t="str">
        <f t="shared" si="34"/>
        <v/>
      </c>
    </row>
    <row r="329" spans="1:8">
      <c r="A329">
        <v>317</v>
      </c>
      <c r="B329" s="6" t="str">
        <f t="shared" si="28"/>
        <v/>
      </c>
      <c r="C329" s="7" t="str">
        <f t="shared" si="29"/>
        <v/>
      </c>
      <c r="D329" s="8" t="str">
        <f t="shared" si="30"/>
        <v/>
      </c>
      <c r="E329" s="8" t="str">
        <f t="shared" si="31"/>
        <v/>
      </c>
      <c r="F329" s="7" t="str">
        <f t="shared" si="32"/>
        <v/>
      </c>
      <c r="G329" s="7" t="str">
        <f t="shared" si="33"/>
        <v/>
      </c>
      <c r="H329" s="7" t="str">
        <f t="shared" si="34"/>
        <v/>
      </c>
    </row>
    <row r="330" spans="1:8">
      <c r="A330">
        <v>318</v>
      </c>
      <c r="B330" s="6" t="str">
        <f t="shared" si="28"/>
        <v/>
      </c>
      <c r="C330" s="7" t="str">
        <f t="shared" si="29"/>
        <v/>
      </c>
      <c r="D330" s="8" t="str">
        <f t="shared" si="30"/>
        <v/>
      </c>
      <c r="E330" s="8" t="str">
        <f t="shared" si="31"/>
        <v/>
      </c>
      <c r="F330" s="7" t="str">
        <f t="shared" si="32"/>
        <v/>
      </c>
      <c r="G330" s="7" t="str">
        <f t="shared" si="33"/>
        <v/>
      </c>
      <c r="H330" s="7" t="str">
        <f t="shared" si="34"/>
        <v/>
      </c>
    </row>
    <row r="331" spans="1:8">
      <c r="A331">
        <v>319</v>
      </c>
      <c r="B331" s="6" t="str">
        <f t="shared" si="28"/>
        <v/>
      </c>
      <c r="C331" s="7" t="str">
        <f t="shared" si="29"/>
        <v/>
      </c>
      <c r="D331" s="8" t="str">
        <f t="shared" si="30"/>
        <v/>
      </c>
      <c r="E331" s="8" t="str">
        <f t="shared" si="31"/>
        <v/>
      </c>
      <c r="F331" s="7" t="str">
        <f t="shared" si="32"/>
        <v/>
      </c>
      <c r="G331" s="7" t="str">
        <f t="shared" si="33"/>
        <v/>
      </c>
      <c r="H331" s="7" t="str">
        <f t="shared" si="34"/>
        <v/>
      </c>
    </row>
    <row r="332" spans="1:8">
      <c r="A332">
        <v>320</v>
      </c>
      <c r="B332" s="6" t="str">
        <f t="shared" si="28"/>
        <v/>
      </c>
      <c r="C332" s="7" t="str">
        <f t="shared" si="29"/>
        <v/>
      </c>
      <c r="D332" s="8" t="str">
        <f t="shared" si="30"/>
        <v/>
      </c>
      <c r="E332" s="8" t="str">
        <f t="shared" si="31"/>
        <v/>
      </c>
      <c r="F332" s="7" t="str">
        <f t="shared" si="32"/>
        <v/>
      </c>
      <c r="G332" s="7" t="str">
        <f t="shared" si="33"/>
        <v/>
      </c>
      <c r="H332" s="7" t="str">
        <f t="shared" si="34"/>
        <v/>
      </c>
    </row>
    <row r="333" spans="1:8">
      <c r="A333">
        <v>321</v>
      </c>
      <c r="B333" s="6" t="str">
        <f t="shared" si="28"/>
        <v/>
      </c>
      <c r="C333" s="7" t="str">
        <f t="shared" si="29"/>
        <v/>
      </c>
      <c r="D333" s="8" t="str">
        <f t="shared" si="30"/>
        <v/>
      </c>
      <c r="E333" s="8" t="str">
        <f t="shared" si="31"/>
        <v/>
      </c>
      <c r="F333" s="7" t="str">
        <f t="shared" si="32"/>
        <v/>
      </c>
      <c r="G333" s="7" t="str">
        <f t="shared" si="33"/>
        <v/>
      </c>
      <c r="H333" s="7" t="str">
        <f t="shared" si="34"/>
        <v/>
      </c>
    </row>
    <row r="334" spans="1:8">
      <c r="A334">
        <v>322</v>
      </c>
      <c r="B334" s="6" t="str">
        <f t="shared" ref="B334:B372" si="35">+IF(A334&gt;$E$7,"",B333+30+1)</f>
        <v/>
      </c>
      <c r="C334" s="7" t="str">
        <f t="shared" ref="C334:C372" si="36">IF(A334&gt;$E$7,"",C$13-H333)</f>
        <v/>
      </c>
      <c r="D334" s="8" t="str">
        <f t="shared" ref="D334:D372" si="37">IF(A334&gt;$E$7,"",IPMT($C$6/$E$6,A334,$E$7,-$C$5))</f>
        <v/>
      </c>
      <c r="E334" s="8" t="str">
        <f t="shared" ref="E334:E372" si="38">IF(A334&gt;$E$7,"",PPMT($C$6/$E$6,A334,$E$7,-$C$5))</f>
        <v/>
      </c>
      <c r="F334" s="7" t="str">
        <f t="shared" ref="F334:F372" si="39">+IF(A334&gt;$E$7,"",C334-E334)</f>
        <v/>
      </c>
      <c r="G334" s="7" t="str">
        <f t="shared" ref="G334:G372" si="40">+IF(A334&gt;$E$7,"",G333+D334)</f>
        <v/>
      </c>
      <c r="H334" s="7" t="str">
        <f t="shared" ref="H334:H372" si="41">IF(A334&gt;$E$7,"",+H333+E334)</f>
        <v/>
      </c>
    </row>
    <row r="335" spans="1:8">
      <c r="A335">
        <v>323</v>
      </c>
      <c r="B335" s="6" t="str">
        <f t="shared" si="35"/>
        <v/>
      </c>
      <c r="C335" s="7" t="str">
        <f t="shared" si="36"/>
        <v/>
      </c>
      <c r="D335" s="8" t="str">
        <f t="shared" si="37"/>
        <v/>
      </c>
      <c r="E335" s="8" t="str">
        <f t="shared" si="38"/>
        <v/>
      </c>
      <c r="F335" s="7" t="str">
        <f t="shared" si="39"/>
        <v/>
      </c>
      <c r="G335" s="7" t="str">
        <f t="shared" si="40"/>
        <v/>
      </c>
      <c r="H335" s="7" t="str">
        <f t="shared" si="41"/>
        <v/>
      </c>
    </row>
    <row r="336" spans="1:8">
      <c r="A336">
        <v>324</v>
      </c>
      <c r="B336" s="6" t="str">
        <f t="shared" si="35"/>
        <v/>
      </c>
      <c r="C336" s="7" t="str">
        <f t="shared" si="36"/>
        <v/>
      </c>
      <c r="D336" s="8" t="str">
        <f t="shared" si="37"/>
        <v/>
      </c>
      <c r="E336" s="8" t="str">
        <f t="shared" si="38"/>
        <v/>
      </c>
      <c r="F336" s="7" t="str">
        <f t="shared" si="39"/>
        <v/>
      </c>
      <c r="G336" s="7" t="str">
        <f t="shared" si="40"/>
        <v/>
      </c>
      <c r="H336" s="7" t="str">
        <f t="shared" si="41"/>
        <v/>
      </c>
    </row>
    <row r="337" spans="1:8">
      <c r="A337">
        <v>325</v>
      </c>
      <c r="B337" s="6" t="str">
        <f t="shared" si="35"/>
        <v/>
      </c>
      <c r="C337" s="7" t="str">
        <f t="shared" si="36"/>
        <v/>
      </c>
      <c r="D337" s="8" t="str">
        <f t="shared" si="37"/>
        <v/>
      </c>
      <c r="E337" s="8" t="str">
        <f t="shared" si="38"/>
        <v/>
      </c>
      <c r="F337" s="7" t="str">
        <f t="shared" si="39"/>
        <v/>
      </c>
      <c r="G337" s="7" t="str">
        <f t="shared" si="40"/>
        <v/>
      </c>
      <c r="H337" s="7" t="str">
        <f t="shared" si="41"/>
        <v/>
      </c>
    </row>
    <row r="338" spans="1:8">
      <c r="A338">
        <v>326</v>
      </c>
      <c r="B338" s="6" t="str">
        <f t="shared" si="35"/>
        <v/>
      </c>
      <c r="C338" s="7" t="str">
        <f t="shared" si="36"/>
        <v/>
      </c>
      <c r="D338" s="8" t="str">
        <f t="shared" si="37"/>
        <v/>
      </c>
      <c r="E338" s="8" t="str">
        <f t="shared" si="38"/>
        <v/>
      </c>
      <c r="F338" s="7" t="str">
        <f t="shared" si="39"/>
        <v/>
      </c>
      <c r="G338" s="7" t="str">
        <f t="shared" si="40"/>
        <v/>
      </c>
      <c r="H338" s="7" t="str">
        <f t="shared" si="41"/>
        <v/>
      </c>
    </row>
    <row r="339" spans="1:8">
      <c r="A339">
        <v>327</v>
      </c>
      <c r="B339" s="6" t="str">
        <f t="shared" si="35"/>
        <v/>
      </c>
      <c r="C339" s="7" t="str">
        <f t="shared" si="36"/>
        <v/>
      </c>
      <c r="D339" s="8" t="str">
        <f t="shared" si="37"/>
        <v/>
      </c>
      <c r="E339" s="8" t="str">
        <f t="shared" si="38"/>
        <v/>
      </c>
      <c r="F339" s="7" t="str">
        <f t="shared" si="39"/>
        <v/>
      </c>
      <c r="G339" s="7" t="str">
        <f t="shared" si="40"/>
        <v/>
      </c>
      <c r="H339" s="7" t="str">
        <f t="shared" si="41"/>
        <v/>
      </c>
    </row>
    <row r="340" spans="1:8">
      <c r="A340">
        <v>328</v>
      </c>
      <c r="B340" s="6" t="str">
        <f t="shared" si="35"/>
        <v/>
      </c>
      <c r="C340" s="7" t="str">
        <f t="shared" si="36"/>
        <v/>
      </c>
      <c r="D340" s="8" t="str">
        <f t="shared" si="37"/>
        <v/>
      </c>
      <c r="E340" s="8" t="str">
        <f t="shared" si="38"/>
        <v/>
      </c>
      <c r="F340" s="7" t="str">
        <f t="shared" si="39"/>
        <v/>
      </c>
      <c r="G340" s="7" t="str">
        <f t="shared" si="40"/>
        <v/>
      </c>
      <c r="H340" s="7" t="str">
        <f t="shared" si="41"/>
        <v/>
      </c>
    </row>
    <row r="341" spans="1:8">
      <c r="A341">
        <v>329</v>
      </c>
      <c r="B341" s="6" t="str">
        <f t="shared" si="35"/>
        <v/>
      </c>
      <c r="C341" s="7" t="str">
        <f t="shared" si="36"/>
        <v/>
      </c>
      <c r="D341" s="8" t="str">
        <f t="shared" si="37"/>
        <v/>
      </c>
      <c r="E341" s="8" t="str">
        <f t="shared" si="38"/>
        <v/>
      </c>
      <c r="F341" s="7" t="str">
        <f t="shared" si="39"/>
        <v/>
      </c>
      <c r="G341" s="7" t="str">
        <f t="shared" si="40"/>
        <v/>
      </c>
      <c r="H341" s="7" t="str">
        <f t="shared" si="41"/>
        <v/>
      </c>
    </row>
    <row r="342" spans="1:8">
      <c r="A342">
        <v>330</v>
      </c>
      <c r="B342" s="6" t="str">
        <f t="shared" si="35"/>
        <v/>
      </c>
      <c r="C342" s="7" t="str">
        <f t="shared" si="36"/>
        <v/>
      </c>
      <c r="D342" s="8" t="str">
        <f t="shared" si="37"/>
        <v/>
      </c>
      <c r="E342" s="8" t="str">
        <f t="shared" si="38"/>
        <v/>
      </c>
      <c r="F342" s="7" t="str">
        <f t="shared" si="39"/>
        <v/>
      </c>
      <c r="G342" s="7" t="str">
        <f t="shared" si="40"/>
        <v/>
      </c>
      <c r="H342" s="7" t="str">
        <f t="shared" si="41"/>
        <v/>
      </c>
    </row>
    <row r="343" spans="1:8">
      <c r="A343">
        <v>331</v>
      </c>
      <c r="B343" s="6" t="str">
        <f t="shared" si="35"/>
        <v/>
      </c>
      <c r="C343" s="7" t="str">
        <f t="shared" si="36"/>
        <v/>
      </c>
      <c r="D343" s="8" t="str">
        <f t="shared" si="37"/>
        <v/>
      </c>
      <c r="E343" s="8" t="str">
        <f t="shared" si="38"/>
        <v/>
      </c>
      <c r="F343" s="7" t="str">
        <f t="shared" si="39"/>
        <v/>
      </c>
      <c r="G343" s="7" t="str">
        <f t="shared" si="40"/>
        <v/>
      </c>
      <c r="H343" s="7" t="str">
        <f t="shared" si="41"/>
        <v/>
      </c>
    </row>
    <row r="344" spans="1:8">
      <c r="A344">
        <v>332</v>
      </c>
      <c r="B344" s="6" t="str">
        <f t="shared" si="35"/>
        <v/>
      </c>
      <c r="C344" s="7" t="str">
        <f t="shared" si="36"/>
        <v/>
      </c>
      <c r="D344" s="8" t="str">
        <f t="shared" si="37"/>
        <v/>
      </c>
      <c r="E344" s="8" t="str">
        <f t="shared" si="38"/>
        <v/>
      </c>
      <c r="F344" s="7" t="str">
        <f t="shared" si="39"/>
        <v/>
      </c>
      <c r="G344" s="7" t="str">
        <f t="shared" si="40"/>
        <v/>
      </c>
      <c r="H344" s="7" t="str">
        <f t="shared" si="41"/>
        <v/>
      </c>
    </row>
    <row r="345" spans="1:8">
      <c r="A345">
        <v>333</v>
      </c>
      <c r="B345" s="6" t="str">
        <f t="shared" si="35"/>
        <v/>
      </c>
      <c r="C345" s="7" t="str">
        <f t="shared" si="36"/>
        <v/>
      </c>
      <c r="D345" s="8" t="str">
        <f t="shared" si="37"/>
        <v/>
      </c>
      <c r="E345" s="8" t="str">
        <f t="shared" si="38"/>
        <v/>
      </c>
      <c r="F345" s="7" t="str">
        <f t="shared" si="39"/>
        <v/>
      </c>
      <c r="G345" s="7" t="str">
        <f t="shared" si="40"/>
        <v/>
      </c>
      <c r="H345" s="7" t="str">
        <f t="shared" si="41"/>
        <v/>
      </c>
    </row>
    <row r="346" spans="1:8">
      <c r="A346">
        <v>334</v>
      </c>
      <c r="B346" s="6" t="str">
        <f t="shared" si="35"/>
        <v/>
      </c>
      <c r="C346" s="7" t="str">
        <f t="shared" si="36"/>
        <v/>
      </c>
      <c r="D346" s="8" t="str">
        <f t="shared" si="37"/>
        <v/>
      </c>
      <c r="E346" s="8" t="str">
        <f t="shared" si="38"/>
        <v/>
      </c>
      <c r="F346" s="7" t="str">
        <f t="shared" si="39"/>
        <v/>
      </c>
      <c r="G346" s="7" t="str">
        <f t="shared" si="40"/>
        <v/>
      </c>
      <c r="H346" s="7" t="str">
        <f t="shared" si="41"/>
        <v/>
      </c>
    </row>
    <row r="347" spans="1:8">
      <c r="A347">
        <v>335</v>
      </c>
      <c r="B347" s="6" t="str">
        <f t="shared" si="35"/>
        <v/>
      </c>
      <c r="C347" s="7" t="str">
        <f t="shared" si="36"/>
        <v/>
      </c>
      <c r="D347" s="8" t="str">
        <f t="shared" si="37"/>
        <v/>
      </c>
      <c r="E347" s="8" t="str">
        <f t="shared" si="38"/>
        <v/>
      </c>
      <c r="F347" s="7" t="str">
        <f t="shared" si="39"/>
        <v/>
      </c>
      <c r="G347" s="7" t="str">
        <f t="shared" si="40"/>
        <v/>
      </c>
      <c r="H347" s="7" t="str">
        <f t="shared" si="41"/>
        <v/>
      </c>
    </row>
    <row r="348" spans="1:8">
      <c r="A348">
        <v>336</v>
      </c>
      <c r="B348" s="6" t="str">
        <f t="shared" si="35"/>
        <v/>
      </c>
      <c r="C348" s="7" t="str">
        <f t="shared" si="36"/>
        <v/>
      </c>
      <c r="D348" s="8" t="str">
        <f t="shared" si="37"/>
        <v/>
      </c>
      <c r="E348" s="8" t="str">
        <f t="shared" si="38"/>
        <v/>
      </c>
      <c r="F348" s="7" t="str">
        <f t="shared" si="39"/>
        <v/>
      </c>
      <c r="G348" s="7" t="str">
        <f t="shared" si="40"/>
        <v/>
      </c>
      <c r="H348" s="7" t="str">
        <f t="shared" si="41"/>
        <v/>
      </c>
    </row>
    <row r="349" spans="1:8">
      <c r="A349">
        <v>337</v>
      </c>
      <c r="B349" s="6" t="str">
        <f t="shared" si="35"/>
        <v/>
      </c>
      <c r="C349" s="7" t="str">
        <f t="shared" si="36"/>
        <v/>
      </c>
      <c r="D349" s="8" t="str">
        <f t="shared" si="37"/>
        <v/>
      </c>
      <c r="E349" s="8" t="str">
        <f t="shared" si="38"/>
        <v/>
      </c>
      <c r="F349" s="7" t="str">
        <f t="shared" si="39"/>
        <v/>
      </c>
      <c r="G349" s="7" t="str">
        <f t="shared" si="40"/>
        <v/>
      </c>
      <c r="H349" s="7" t="str">
        <f t="shared" si="41"/>
        <v/>
      </c>
    </row>
    <row r="350" spans="1:8">
      <c r="A350">
        <v>338</v>
      </c>
      <c r="B350" s="6" t="str">
        <f t="shared" si="35"/>
        <v/>
      </c>
      <c r="C350" s="7" t="str">
        <f t="shared" si="36"/>
        <v/>
      </c>
      <c r="D350" s="8" t="str">
        <f t="shared" si="37"/>
        <v/>
      </c>
      <c r="E350" s="8" t="str">
        <f t="shared" si="38"/>
        <v/>
      </c>
      <c r="F350" s="7" t="str">
        <f t="shared" si="39"/>
        <v/>
      </c>
      <c r="G350" s="7" t="str">
        <f t="shared" si="40"/>
        <v/>
      </c>
      <c r="H350" s="7" t="str">
        <f t="shared" si="41"/>
        <v/>
      </c>
    </row>
    <row r="351" spans="1:8">
      <c r="A351">
        <v>339</v>
      </c>
      <c r="B351" s="6" t="str">
        <f t="shared" si="35"/>
        <v/>
      </c>
      <c r="C351" s="7" t="str">
        <f t="shared" si="36"/>
        <v/>
      </c>
      <c r="D351" s="8" t="str">
        <f t="shared" si="37"/>
        <v/>
      </c>
      <c r="E351" s="8" t="str">
        <f t="shared" si="38"/>
        <v/>
      </c>
      <c r="F351" s="7" t="str">
        <f t="shared" si="39"/>
        <v/>
      </c>
      <c r="G351" s="7" t="str">
        <f t="shared" si="40"/>
        <v/>
      </c>
      <c r="H351" s="7" t="str">
        <f t="shared" si="41"/>
        <v/>
      </c>
    </row>
    <row r="352" spans="1:8">
      <c r="A352">
        <v>340</v>
      </c>
      <c r="B352" s="6" t="str">
        <f t="shared" si="35"/>
        <v/>
      </c>
      <c r="C352" s="7" t="str">
        <f t="shared" si="36"/>
        <v/>
      </c>
      <c r="D352" s="8" t="str">
        <f t="shared" si="37"/>
        <v/>
      </c>
      <c r="E352" s="8" t="str">
        <f t="shared" si="38"/>
        <v/>
      </c>
      <c r="F352" s="7" t="str">
        <f t="shared" si="39"/>
        <v/>
      </c>
      <c r="G352" s="7" t="str">
        <f t="shared" si="40"/>
        <v/>
      </c>
      <c r="H352" s="7" t="str">
        <f t="shared" si="41"/>
        <v/>
      </c>
    </row>
    <row r="353" spans="1:8">
      <c r="A353">
        <v>341</v>
      </c>
      <c r="B353" s="6" t="str">
        <f t="shared" si="35"/>
        <v/>
      </c>
      <c r="C353" s="7" t="str">
        <f t="shared" si="36"/>
        <v/>
      </c>
      <c r="D353" s="8" t="str">
        <f t="shared" si="37"/>
        <v/>
      </c>
      <c r="E353" s="8" t="str">
        <f t="shared" si="38"/>
        <v/>
      </c>
      <c r="F353" s="7" t="str">
        <f t="shared" si="39"/>
        <v/>
      </c>
      <c r="G353" s="7" t="str">
        <f t="shared" si="40"/>
        <v/>
      </c>
      <c r="H353" s="7" t="str">
        <f t="shared" si="41"/>
        <v/>
      </c>
    </row>
    <row r="354" spans="1:8">
      <c r="A354">
        <v>342</v>
      </c>
      <c r="B354" s="6" t="str">
        <f t="shared" si="35"/>
        <v/>
      </c>
      <c r="C354" s="7" t="str">
        <f t="shared" si="36"/>
        <v/>
      </c>
      <c r="D354" s="8" t="str">
        <f t="shared" si="37"/>
        <v/>
      </c>
      <c r="E354" s="8" t="str">
        <f t="shared" si="38"/>
        <v/>
      </c>
      <c r="F354" s="7" t="str">
        <f t="shared" si="39"/>
        <v/>
      </c>
      <c r="G354" s="7" t="str">
        <f t="shared" si="40"/>
        <v/>
      </c>
      <c r="H354" s="7" t="str">
        <f t="shared" si="41"/>
        <v/>
      </c>
    </row>
    <row r="355" spans="1:8">
      <c r="A355">
        <v>343</v>
      </c>
      <c r="B355" s="6" t="str">
        <f t="shared" si="35"/>
        <v/>
      </c>
      <c r="C355" s="7" t="str">
        <f t="shared" si="36"/>
        <v/>
      </c>
      <c r="D355" s="8" t="str">
        <f t="shared" si="37"/>
        <v/>
      </c>
      <c r="E355" s="8" t="str">
        <f t="shared" si="38"/>
        <v/>
      </c>
      <c r="F355" s="7" t="str">
        <f t="shared" si="39"/>
        <v/>
      </c>
      <c r="G355" s="7" t="str">
        <f t="shared" si="40"/>
        <v/>
      </c>
      <c r="H355" s="7" t="str">
        <f t="shared" si="41"/>
        <v/>
      </c>
    </row>
    <row r="356" spans="1:8">
      <c r="A356">
        <v>344</v>
      </c>
      <c r="B356" s="6" t="str">
        <f t="shared" si="35"/>
        <v/>
      </c>
      <c r="C356" s="7" t="str">
        <f t="shared" si="36"/>
        <v/>
      </c>
      <c r="D356" s="8" t="str">
        <f t="shared" si="37"/>
        <v/>
      </c>
      <c r="E356" s="8" t="str">
        <f t="shared" si="38"/>
        <v/>
      </c>
      <c r="F356" s="7" t="str">
        <f t="shared" si="39"/>
        <v/>
      </c>
      <c r="G356" s="7" t="str">
        <f t="shared" si="40"/>
        <v/>
      </c>
      <c r="H356" s="7" t="str">
        <f t="shared" si="41"/>
        <v/>
      </c>
    </row>
    <row r="357" spans="1:8">
      <c r="A357">
        <v>345</v>
      </c>
      <c r="B357" s="6" t="str">
        <f t="shared" si="35"/>
        <v/>
      </c>
      <c r="C357" s="7" t="str">
        <f t="shared" si="36"/>
        <v/>
      </c>
      <c r="D357" s="8" t="str">
        <f t="shared" si="37"/>
        <v/>
      </c>
      <c r="E357" s="8" t="str">
        <f t="shared" si="38"/>
        <v/>
      </c>
      <c r="F357" s="7" t="str">
        <f t="shared" si="39"/>
        <v/>
      </c>
      <c r="G357" s="7" t="str">
        <f t="shared" si="40"/>
        <v/>
      </c>
      <c r="H357" s="7" t="str">
        <f t="shared" si="41"/>
        <v/>
      </c>
    </row>
    <row r="358" spans="1:8">
      <c r="A358">
        <v>346</v>
      </c>
      <c r="B358" s="6" t="str">
        <f t="shared" si="35"/>
        <v/>
      </c>
      <c r="C358" s="7" t="str">
        <f t="shared" si="36"/>
        <v/>
      </c>
      <c r="D358" s="8" t="str">
        <f t="shared" si="37"/>
        <v/>
      </c>
      <c r="E358" s="8" t="str">
        <f t="shared" si="38"/>
        <v/>
      </c>
      <c r="F358" s="7" t="str">
        <f t="shared" si="39"/>
        <v/>
      </c>
      <c r="G358" s="7" t="str">
        <f t="shared" si="40"/>
        <v/>
      </c>
      <c r="H358" s="7" t="str">
        <f t="shared" si="41"/>
        <v/>
      </c>
    </row>
    <row r="359" spans="1:8">
      <c r="A359">
        <v>347</v>
      </c>
      <c r="B359" s="6" t="str">
        <f t="shared" si="35"/>
        <v/>
      </c>
      <c r="C359" s="7" t="str">
        <f t="shared" si="36"/>
        <v/>
      </c>
      <c r="D359" s="8" t="str">
        <f t="shared" si="37"/>
        <v/>
      </c>
      <c r="E359" s="8" t="str">
        <f t="shared" si="38"/>
        <v/>
      </c>
      <c r="F359" s="7" t="str">
        <f t="shared" si="39"/>
        <v/>
      </c>
      <c r="G359" s="7" t="str">
        <f t="shared" si="40"/>
        <v/>
      </c>
      <c r="H359" s="7" t="str">
        <f t="shared" si="41"/>
        <v/>
      </c>
    </row>
    <row r="360" spans="1:8">
      <c r="A360">
        <v>348</v>
      </c>
      <c r="B360" s="6" t="str">
        <f t="shared" si="35"/>
        <v/>
      </c>
      <c r="C360" s="7" t="str">
        <f t="shared" si="36"/>
        <v/>
      </c>
      <c r="D360" s="8" t="str">
        <f t="shared" si="37"/>
        <v/>
      </c>
      <c r="E360" s="8" t="str">
        <f t="shared" si="38"/>
        <v/>
      </c>
      <c r="F360" s="7" t="str">
        <f t="shared" si="39"/>
        <v/>
      </c>
      <c r="G360" s="7" t="str">
        <f t="shared" si="40"/>
        <v/>
      </c>
      <c r="H360" s="7" t="str">
        <f t="shared" si="41"/>
        <v/>
      </c>
    </row>
    <row r="361" spans="1:8">
      <c r="A361">
        <v>349</v>
      </c>
      <c r="B361" s="6" t="str">
        <f t="shared" si="35"/>
        <v/>
      </c>
      <c r="C361" s="7" t="str">
        <f t="shared" si="36"/>
        <v/>
      </c>
      <c r="D361" s="8" t="str">
        <f t="shared" si="37"/>
        <v/>
      </c>
      <c r="E361" s="8" t="str">
        <f t="shared" si="38"/>
        <v/>
      </c>
      <c r="F361" s="7" t="str">
        <f t="shared" si="39"/>
        <v/>
      </c>
      <c r="G361" s="7" t="str">
        <f t="shared" si="40"/>
        <v/>
      </c>
      <c r="H361" s="7" t="str">
        <f t="shared" si="41"/>
        <v/>
      </c>
    </row>
    <row r="362" spans="1:8">
      <c r="A362">
        <v>350</v>
      </c>
      <c r="B362" s="6" t="str">
        <f t="shared" si="35"/>
        <v/>
      </c>
      <c r="C362" s="7" t="str">
        <f t="shared" si="36"/>
        <v/>
      </c>
      <c r="D362" s="8" t="str">
        <f t="shared" si="37"/>
        <v/>
      </c>
      <c r="E362" s="8" t="str">
        <f t="shared" si="38"/>
        <v/>
      </c>
      <c r="F362" s="7" t="str">
        <f t="shared" si="39"/>
        <v/>
      </c>
      <c r="G362" s="7" t="str">
        <f t="shared" si="40"/>
        <v/>
      </c>
      <c r="H362" s="7" t="str">
        <f t="shared" si="41"/>
        <v/>
      </c>
    </row>
    <row r="363" spans="1:8">
      <c r="A363">
        <v>351</v>
      </c>
      <c r="B363" s="6" t="str">
        <f t="shared" si="35"/>
        <v/>
      </c>
      <c r="C363" s="7" t="str">
        <f t="shared" si="36"/>
        <v/>
      </c>
      <c r="D363" s="8" t="str">
        <f t="shared" si="37"/>
        <v/>
      </c>
      <c r="E363" s="8" t="str">
        <f t="shared" si="38"/>
        <v/>
      </c>
      <c r="F363" s="7" t="str">
        <f t="shared" si="39"/>
        <v/>
      </c>
      <c r="G363" s="7" t="str">
        <f t="shared" si="40"/>
        <v/>
      </c>
      <c r="H363" s="7" t="str">
        <f t="shared" si="41"/>
        <v/>
      </c>
    </row>
    <row r="364" spans="1:8">
      <c r="A364">
        <v>352</v>
      </c>
      <c r="B364" s="6" t="str">
        <f t="shared" si="35"/>
        <v/>
      </c>
      <c r="C364" s="7" t="str">
        <f t="shared" si="36"/>
        <v/>
      </c>
      <c r="D364" s="8" t="str">
        <f t="shared" si="37"/>
        <v/>
      </c>
      <c r="E364" s="8" t="str">
        <f t="shared" si="38"/>
        <v/>
      </c>
      <c r="F364" s="7" t="str">
        <f t="shared" si="39"/>
        <v/>
      </c>
      <c r="G364" s="7" t="str">
        <f t="shared" si="40"/>
        <v/>
      </c>
      <c r="H364" s="7" t="str">
        <f t="shared" si="41"/>
        <v/>
      </c>
    </row>
    <row r="365" spans="1:8">
      <c r="A365">
        <v>353</v>
      </c>
      <c r="B365" s="6" t="str">
        <f t="shared" si="35"/>
        <v/>
      </c>
      <c r="C365" s="7" t="str">
        <f t="shared" si="36"/>
        <v/>
      </c>
      <c r="D365" s="8" t="str">
        <f t="shared" si="37"/>
        <v/>
      </c>
      <c r="E365" s="8" t="str">
        <f t="shared" si="38"/>
        <v/>
      </c>
      <c r="F365" s="7" t="str">
        <f t="shared" si="39"/>
        <v/>
      </c>
      <c r="G365" s="7" t="str">
        <f t="shared" si="40"/>
        <v/>
      </c>
      <c r="H365" s="7" t="str">
        <f t="shared" si="41"/>
        <v/>
      </c>
    </row>
    <row r="366" spans="1:8">
      <c r="A366">
        <v>354</v>
      </c>
      <c r="B366" s="6" t="str">
        <f t="shared" si="35"/>
        <v/>
      </c>
      <c r="C366" s="7" t="str">
        <f t="shared" si="36"/>
        <v/>
      </c>
      <c r="D366" s="8" t="str">
        <f t="shared" si="37"/>
        <v/>
      </c>
      <c r="E366" s="8" t="str">
        <f t="shared" si="38"/>
        <v/>
      </c>
      <c r="F366" s="7" t="str">
        <f t="shared" si="39"/>
        <v/>
      </c>
      <c r="G366" s="7" t="str">
        <f t="shared" si="40"/>
        <v/>
      </c>
      <c r="H366" s="7" t="str">
        <f t="shared" si="41"/>
        <v/>
      </c>
    </row>
    <row r="367" spans="1:8">
      <c r="A367">
        <v>355</v>
      </c>
      <c r="B367" s="6" t="str">
        <f t="shared" si="35"/>
        <v/>
      </c>
      <c r="C367" s="7" t="str">
        <f t="shared" si="36"/>
        <v/>
      </c>
      <c r="D367" s="8" t="str">
        <f t="shared" si="37"/>
        <v/>
      </c>
      <c r="E367" s="8" t="str">
        <f t="shared" si="38"/>
        <v/>
      </c>
      <c r="F367" s="7" t="str">
        <f t="shared" si="39"/>
        <v/>
      </c>
      <c r="G367" s="7" t="str">
        <f t="shared" si="40"/>
        <v/>
      </c>
      <c r="H367" s="7" t="str">
        <f t="shared" si="41"/>
        <v/>
      </c>
    </row>
    <row r="368" spans="1:8">
      <c r="A368">
        <v>356</v>
      </c>
      <c r="B368" s="6" t="str">
        <f t="shared" si="35"/>
        <v/>
      </c>
      <c r="C368" s="7" t="str">
        <f t="shared" si="36"/>
        <v/>
      </c>
      <c r="D368" s="8" t="str">
        <f t="shared" si="37"/>
        <v/>
      </c>
      <c r="E368" s="8" t="str">
        <f t="shared" si="38"/>
        <v/>
      </c>
      <c r="F368" s="7" t="str">
        <f t="shared" si="39"/>
        <v/>
      </c>
      <c r="G368" s="7" t="str">
        <f t="shared" si="40"/>
        <v/>
      </c>
      <c r="H368" s="7" t="str">
        <f t="shared" si="41"/>
        <v/>
      </c>
    </row>
    <row r="369" spans="1:8">
      <c r="A369">
        <v>357</v>
      </c>
      <c r="B369" s="6" t="str">
        <f t="shared" si="35"/>
        <v/>
      </c>
      <c r="C369" s="7" t="str">
        <f t="shared" si="36"/>
        <v/>
      </c>
      <c r="D369" s="8" t="str">
        <f t="shared" si="37"/>
        <v/>
      </c>
      <c r="E369" s="8" t="str">
        <f t="shared" si="38"/>
        <v/>
      </c>
      <c r="F369" s="7" t="str">
        <f t="shared" si="39"/>
        <v/>
      </c>
      <c r="G369" s="7" t="str">
        <f t="shared" si="40"/>
        <v/>
      </c>
      <c r="H369" s="7" t="str">
        <f t="shared" si="41"/>
        <v/>
      </c>
    </row>
    <row r="370" spans="1:8">
      <c r="A370">
        <v>358</v>
      </c>
      <c r="B370" s="6" t="str">
        <f t="shared" si="35"/>
        <v/>
      </c>
      <c r="C370" s="7" t="str">
        <f t="shared" si="36"/>
        <v/>
      </c>
      <c r="D370" s="8" t="str">
        <f t="shared" si="37"/>
        <v/>
      </c>
      <c r="E370" s="8" t="str">
        <f t="shared" si="38"/>
        <v/>
      </c>
      <c r="F370" s="7" t="str">
        <f t="shared" si="39"/>
        <v/>
      </c>
      <c r="G370" s="7" t="str">
        <f t="shared" si="40"/>
        <v/>
      </c>
      <c r="H370" s="7" t="str">
        <f t="shared" si="41"/>
        <v/>
      </c>
    </row>
    <row r="371" spans="1:8">
      <c r="A371">
        <v>359</v>
      </c>
      <c r="B371" s="6" t="str">
        <f t="shared" si="35"/>
        <v/>
      </c>
      <c r="C371" s="7" t="str">
        <f t="shared" si="36"/>
        <v/>
      </c>
      <c r="D371" s="8" t="str">
        <f t="shared" si="37"/>
        <v/>
      </c>
      <c r="E371" s="8" t="str">
        <f t="shared" si="38"/>
        <v/>
      </c>
      <c r="F371" s="7" t="str">
        <f t="shared" si="39"/>
        <v/>
      </c>
      <c r="G371" s="7" t="str">
        <f t="shared" si="40"/>
        <v/>
      </c>
      <c r="H371" s="7" t="str">
        <f t="shared" si="41"/>
        <v/>
      </c>
    </row>
    <row r="372" spans="1:8">
      <c r="A372">
        <v>360</v>
      </c>
      <c r="B372" s="6" t="str">
        <f t="shared" si="35"/>
        <v/>
      </c>
      <c r="C372" s="7" t="str">
        <f t="shared" si="36"/>
        <v/>
      </c>
      <c r="D372" s="8" t="str">
        <f t="shared" si="37"/>
        <v/>
      </c>
      <c r="E372" s="8" t="str">
        <f t="shared" si="38"/>
        <v/>
      </c>
      <c r="F372" s="7" t="str">
        <f t="shared" si="39"/>
        <v/>
      </c>
      <c r="G372" s="7" t="str">
        <f t="shared" si="40"/>
        <v/>
      </c>
      <c r="H372" s="7" t="str">
        <f t="shared" si="41"/>
        <v/>
      </c>
    </row>
  </sheetData>
  <sheetProtection password="C090" sheet="1" objects="1" scenarios="1"/>
  <protectedRanges>
    <protectedRange password="F187" sqref="B12:B15" name="Intervallo1_1"/>
  </protectedRanges>
  <mergeCells count="2">
    <mergeCell ref="A1:H1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0"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9</vt:i4>
      </vt:variant>
    </vt:vector>
  </HeadingPairs>
  <TitlesOfParts>
    <vt:vector size="13" baseType="lpstr">
      <vt:lpstr>INPUT</vt:lpstr>
      <vt:lpstr>Prospetto Economico</vt:lpstr>
      <vt:lpstr>Prospetto Patrimoniale</vt:lpstr>
      <vt:lpstr>Mutuo</vt:lpstr>
      <vt:lpstr>INPUT!Area_stampa</vt:lpstr>
      <vt:lpstr>Mutuo!Area_stampa</vt:lpstr>
      <vt:lpstr>'Prospetto Economico'!Area_stampa</vt:lpstr>
      <vt:lpstr>'Prospetto Patrimoniale'!Area_stampa</vt:lpstr>
      <vt:lpstr>gg</vt:lpstr>
      <vt:lpstr>GGFORMAT</vt:lpstr>
      <vt:lpstr>GGPERAFF</vt:lpstr>
      <vt:lpstr>GGSERVIZI</vt:lpstr>
      <vt:lpstr>RIC</vt:lpstr>
    </vt:vector>
  </TitlesOfParts>
  <Company>Omonima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Fidimpresa</dc:creator>
  <cp:lastModifiedBy>BARBARA F</cp:lastModifiedBy>
  <cp:lastPrinted>2017-11-02T14:53:10Z</cp:lastPrinted>
  <dcterms:created xsi:type="dcterms:W3CDTF">1999-09-05T06:03:06Z</dcterms:created>
  <dcterms:modified xsi:type="dcterms:W3CDTF">2017-11-02T14:53:38Z</dcterms:modified>
</cp:coreProperties>
</file>